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61.xml" ContentType="application/vnd.openxmlformats-officedocument.drawingml.chartshapes+xml"/>
  <Override PartName="/xl/drawings/drawing62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67.xml" ContentType="application/vnd.openxmlformats-officedocument.drawingml.chartshapes+xml"/>
  <Override PartName="/xl/drawings/drawing68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69.xml" ContentType="application/vnd.openxmlformats-officedocument.drawingml.chartshapes+xml"/>
  <Override PartName="/xl/drawings/drawing7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71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edefopeuropaeu.sharepoint.com/sites/DCMTeam20-Dissemination/Shared Documents/Dissemination/Open Science/Data management/Cedefop datasets/files_for_publication/"/>
    </mc:Choice>
  </mc:AlternateContent>
  <xr:revisionPtr revIDLastSave="0" documentId="8_{53B7F2BD-A608-4F81-B586-95D1397A11E7}" xr6:coauthVersionLast="47" xr6:coauthVersionMax="47" xr10:uidLastSave="{00000000-0000-0000-0000-000000000000}"/>
  <bookViews>
    <workbookView xWindow="28680" yWindow="-120" windowWidth="29040" windowHeight="15720" xr2:uid="{D3D490B6-4B37-47BF-8BF9-DC50C052D9E1}"/>
  </bookViews>
  <sheets>
    <sheet name="README" sheetId="57" r:id="rId1"/>
    <sheet name="TABLE OF CONTENTS" sheetId="58" r:id="rId2"/>
    <sheet name="Table 1" sheetId="1" r:id="rId3"/>
    <sheet name="Table 2" sheetId="2" r:id="rId4"/>
    <sheet name="Table 3" sheetId="3" r:id="rId5"/>
    <sheet name="Table 4" sheetId="4" r:id="rId6"/>
    <sheet name="Figure 1" sheetId="6" r:id="rId7"/>
    <sheet name="Table 5" sheetId="7" r:id="rId8"/>
    <sheet name="Figure 2" sheetId="8" r:id="rId9"/>
    <sheet name="Figure 3" sheetId="9" r:id="rId10"/>
    <sheet name="Table 6" sheetId="12" r:id="rId11"/>
    <sheet name="Figure 4" sheetId="13" r:id="rId12"/>
    <sheet name="Table 7" sheetId="14" r:id="rId13"/>
    <sheet name="Figure 5" sheetId="15" r:id="rId14"/>
    <sheet name="Table 8" sheetId="16" r:id="rId15"/>
    <sheet name="Figure 6" sheetId="17" r:id="rId16"/>
    <sheet name="Figure 7" sheetId="18" r:id="rId17"/>
    <sheet name="Figure 8" sheetId="19" r:id="rId18"/>
    <sheet name="Table 9" sheetId="20" r:id="rId19"/>
    <sheet name="Table 10" sheetId="21" r:id="rId20"/>
    <sheet name="Table 11" sheetId="22" r:id="rId21"/>
    <sheet name="Table 12" sheetId="23" r:id="rId22"/>
    <sheet name="Figure 9" sheetId="24" r:id="rId23"/>
    <sheet name="Table 13" sheetId="25" r:id="rId24"/>
    <sheet name="figure10" sheetId="26" r:id="rId25"/>
    <sheet name="figure11" sheetId="27" r:id="rId26"/>
    <sheet name="figure12" sheetId="28" r:id="rId27"/>
    <sheet name="figure13" sheetId="29" r:id="rId28"/>
    <sheet name="figure14" sheetId="30" r:id="rId29"/>
    <sheet name="figure15" sheetId="31" r:id="rId30"/>
    <sheet name="figure16" sheetId="32" r:id="rId31"/>
    <sheet name="figure17" sheetId="33" r:id="rId32"/>
    <sheet name="figure18" sheetId="34" r:id="rId33"/>
    <sheet name="figure19" sheetId="35" r:id="rId34"/>
    <sheet name="figure20" sheetId="36" r:id="rId35"/>
    <sheet name="figure21" sheetId="37" r:id="rId36"/>
    <sheet name="figure22" sheetId="38" r:id="rId37"/>
    <sheet name="figure23" sheetId="39" r:id="rId38"/>
    <sheet name="figure24" sheetId="40" r:id="rId39"/>
    <sheet name="figure25" sheetId="41" r:id="rId40"/>
    <sheet name="figure26" sheetId="42" r:id="rId41"/>
    <sheet name="figure27" sheetId="43" r:id="rId42"/>
    <sheet name="figure28" sheetId="44" r:id="rId43"/>
    <sheet name="figure29" sheetId="45" r:id="rId44"/>
    <sheet name="figure30" sheetId="46" r:id="rId45"/>
    <sheet name="figure31" sheetId="47" r:id="rId46"/>
    <sheet name="figure32" sheetId="48" r:id="rId47"/>
    <sheet name="figure33" sheetId="49" r:id="rId48"/>
    <sheet name="figure34" sheetId="50" r:id="rId49"/>
    <sheet name="figure35" sheetId="51" r:id="rId50"/>
    <sheet name="figure36" sheetId="52" r:id="rId51"/>
    <sheet name="figure37" sheetId="53" r:id="rId52"/>
    <sheet name="figure38" sheetId="54" r:id="rId53"/>
    <sheet name="figure39" sheetId="55" r:id="rId54"/>
    <sheet name="figure40" sheetId="56" r:id="rId55"/>
  </sheets>
  <definedNames>
    <definedName name="_Hlk190251089" localSheetId="19">'Table 10'!#REF!</definedName>
    <definedName name="_Hlk192673587" localSheetId="3">'Table 2'!$A$1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" i="58" l="1"/>
  <c r="A53" i="58"/>
  <c r="A52" i="58"/>
  <c r="A51" i="58"/>
  <c r="A50" i="58"/>
  <c r="A49" i="58"/>
  <c r="A48" i="58"/>
  <c r="A47" i="58"/>
  <c r="A46" i="58"/>
  <c r="A45" i="58"/>
  <c r="A44" i="58"/>
  <c r="A43" i="58"/>
  <c r="A42" i="58"/>
  <c r="A41" i="58"/>
  <c r="A40" i="58"/>
  <c r="A39" i="58"/>
  <c r="A38" i="58"/>
  <c r="A37" i="58"/>
  <c r="A36" i="58"/>
  <c r="A35" i="58"/>
  <c r="A34" i="58"/>
  <c r="A33" i="58"/>
  <c r="A32" i="58"/>
  <c r="A31" i="58"/>
  <c r="A30" i="58"/>
  <c r="A29" i="58"/>
  <c r="A28" i="58"/>
  <c r="A27" i="58"/>
  <c r="A26" i="58"/>
  <c r="A25" i="58"/>
  <c r="A24" i="58"/>
  <c r="A23" i="58"/>
  <c r="A22" i="58"/>
  <c r="A21" i="58"/>
  <c r="A20" i="58"/>
  <c r="A19" i="58"/>
  <c r="A18" i="58"/>
  <c r="A17" i="58"/>
  <c r="A16" i="58"/>
  <c r="A15" i="58"/>
  <c r="A14" i="58"/>
  <c r="A13" i="58"/>
  <c r="A12" i="58"/>
  <c r="A11" i="58"/>
  <c r="A10" i="58"/>
  <c r="A9" i="58"/>
  <c r="A8" i="58"/>
  <c r="A7" i="58"/>
  <c r="A6" i="58"/>
  <c r="A5" i="58"/>
  <c r="A4" i="58"/>
  <c r="A3" i="58"/>
  <c r="A2" i="58"/>
  <c r="F5" i="56"/>
  <c r="E5" i="56"/>
  <c r="D5" i="56"/>
  <c r="C5" i="56"/>
  <c r="G6" i="52"/>
  <c r="F6" i="52"/>
  <c r="E6" i="52"/>
  <c r="I2" i="52"/>
  <c r="D6" i="52"/>
  <c r="G7" i="51"/>
  <c r="F7" i="51"/>
  <c r="E7" i="51"/>
  <c r="D7" i="51"/>
  <c r="E7" i="46"/>
  <c r="D7" i="46"/>
  <c r="C7" i="46"/>
  <c r="C6" i="43"/>
  <c r="F6" i="43"/>
  <c r="E6" i="43"/>
  <c r="D6" i="43"/>
  <c r="E6" i="39"/>
  <c r="D6" i="39"/>
  <c r="C6" i="39"/>
  <c r="G6" i="39"/>
  <c r="F6" i="39"/>
  <c r="L42" i="20" l="1"/>
  <c r="K42" i="20"/>
  <c r="L41" i="20"/>
  <c r="K41" i="20"/>
  <c r="J41" i="20"/>
  <c r="G41" i="20"/>
  <c r="D41" i="20"/>
  <c r="L40" i="20"/>
  <c r="K40" i="20"/>
  <c r="J40" i="20"/>
  <c r="G40" i="20"/>
  <c r="D40" i="20"/>
  <c r="L39" i="20"/>
  <c r="K39" i="20"/>
  <c r="J39" i="20"/>
  <c r="G39" i="20"/>
  <c r="D39" i="20"/>
  <c r="L38" i="20"/>
  <c r="K38" i="20"/>
  <c r="J38" i="20"/>
  <c r="G38" i="20"/>
  <c r="D38" i="20"/>
  <c r="L37" i="20"/>
  <c r="K37" i="20"/>
  <c r="J37" i="20"/>
  <c r="G37" i="20"/>
  <c r="D37" i="20"/>
  <c r="L36" i="20"/>
  <c r="K36" i="20"/>
  <c r="M36" i="20" s="1"/>
  <c r="J36" i="20"/>
  <c r="G36" i="20"/>
  <c r="D36" i="20"/>
  <c r="L35" i="20"/>
  <c r="K35" i="20"/>
  <c r="J35" i="20"/>
  <c r="G35" i="20"/>
  <c r="D35" i="20"/>
  <c r="L34" i="20"/>
  <c r="K34" i="20"/>
  <c r="J34" i="20"/>
  <c r="G34" i="20"/>
  <c r="D34" i="20"/>
  <c r="L33" i="20"/>
  <c r="K33" i="20"/>
  <c r="J33" i="20"/>
  <c r="G33" i="20"/>
  <c r="D33" i="20"/>
  <c r="L32" i="20"/>
  <c r="K32" i="20"/>
  <c r="J32" i="20"/>
  <c r="G32" i="20"/>
  <c r="D32" i="20"/>
  <c r="L31" i="20"/>
  <c r="K31" i="20"/>
  <c r="J31" i="20"/>
  <c r="G31" i="20"/>
  <c r="D31" i="20"/>
  <c r="L30" i="20"/>
  <c r="K30" i="20"/>
  <c r="J30" i="20"/>
  <c r="G30" i="20"/>
  <c r="D30" i="20"/>
  <c r="L29" i="20"/>
  <c r="K29" i="20"/>
  <c r="J29" i="20"/>
  <c r="G29" i="20"/>
  <c r="D29" i="20"/>
  <c r="L28" i="20"/>
  <c r="K28" i="20"/>
  <c r="M28" i="20" s="1"/>
  <c r="J28" i="20"/>
  <c r="G28" i="20"/>
  <c r="D28" i="20"/>
  <c r="L27" i="20"/>
  <c r="K27" i="20"/>
  <c r="J27" i="20"/>
  <c r="G27" i="20"/>
  <c r="D27" i="20"/>
  <c r="L26" i="20"/>
  <c r="K26" i="20"/>
  <c r="J26" i="20"/>
  <c r="G26" i="20"/>
  <c r="D26" i="20"/>
  <c r="L25" i="20"/>
  <c r="K25" i="20"/>
  <c r="M25" i="20" s="1"/>
  <c r="J25" i="20"/>
  <c r="G25" i="20"/>
  <c r="D25" i="20"/>
  <c r="L24" i="20"/>
  <c r="K24" i="20"/>
  <c r="M24" i="20" s="1"/>
  <c r="J24" i="20"/>
  <c r="G24" i="20"/>
  <c r="D24" i="20"/>
  <c r="L23" i="20"/>
  <c r="K23" i="20"/>
  <c r="J23" i="20"/>
  <c r="G23" i="20"/>
  <c r="D23" i="20"/>
  <c r="L22" i="20"/>
  <c r="K22" i="20"/>
  <c r="J22" i="20"/>
  <c r="G22" i="20"/>
  <c r="D22" i="20"/>
  <c r="L21" i="20"/>
  <c r="K21" i="20"/>
  <c r="J21" i="20"/>
  <c r="G21" i="20"/>
  <c r="D21" i="20"/>
  <c r="L20" i="20"/>
  <c r="K20" i="20"/>
  <c r="J20" i="20"/>
  <c r="G20" i="20"/>
  <c r="D20" i="20"/>
  <c r="L19" i="20"/>
  <c r="K19" i="20"/>
  <c r="J19" i="20"/>
  <c r="G19" i="20"/>
  <c r="D19" i="20"/>
  <c r="L18" i="20"/>
  <c r="K18" i="20"/>
  <c r="J18" i="20"/>
  <c r="G18" i="20"/>
  <c r="D18" i="20"/>
  <c r="L17" i="20"/>
  <c r="K17" i="20"/>
  <c r="J17" i="20"/>
  <c r="G17" i="20"/>
  <c r="D17" i="20"/>
  <c r="L16" i="20"/>
  <c r="K16" i="20"/>
  <c r="J16" i="20"/>
  <c r="G16" i="20"/>
  <c r="D16" i="20"/>
  <c r="L15" i="20"/>
  <c r="K15" i="20"/>
  <c r="J15" i="20"/>
  <c r="G15" i="20"/>
  <c r="D15" i="20"/>
  <c r="L14" i="20"/>
  <c r="K14" i="20"/>
  <c r="J14" i="20"/>
  <c r="G14" i="20"/>
  <c r="D14" i="20"/>
  <c r="L13" i="20"/>
  <c r="K13" i="20"/>
  <c r="J13" i="20"/>
  <c r="G13" i="20"/>
  <c r="D13" i="20"/>
  <c r="L12" i="20"/>
  <c r="K12" i="20"/>
  <c r="M12" i="20" s="1"/>
  <c r="J12" i="20"/>
  <c r="G12" i="20"/>
  <c r="D12" i="20"/>
  <c r="M23" i="20" l="1"/>
  <c r="M16" i="20"/>
  <c r="M33" i="20"/>
  <c r="M14" i="20"/>
  <c r="M38" i="20"/>
  <c r="M37" i="20"/>
  <c r="M30" i="20"/>
  <c r="M17" i="20"/>
  <c r="M22" i="20"/>
  <c r="M32" i="20"/>
  <c r="M39" i="20"/>
  <c r="M15" i="20"/>
  <c r="M19" i="20"/>
  <c r="M40" i="20"/>
  <c r="M31" i="20"/>
  <c r="M13" i="20"/>
  <c r="M20" i="20"/>
  <c r="M29" i="20"/>
  <c r="M35" i="20"/>
  <c r="M26" i="20"/>
  <c r="M27" i="20"/>
  <c r="M34" i="20"/>
  <c r="M41" i="20"/>
  <c r="M18" i="20"/>
  <c r="M21" i="20"/>
  <c r="D42" i="19"/>
  <c r="D41" i="19"/>
  <c r="D40" i="19"/>
  <c r="D39" i="19"/>
  <c r="D38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42" i="18"/>
  <c r="D41" i="18"/>
  <c r="D40" i="18"/>
  <c r="D39" i="18"/>
  <c r="D38" i="18"/>
  <c r="D37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H42" i="17"/>
  <c r="H40" i="17"/>
  <c r="H39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L41" i="16"/>
  <c r="L40" i="16"/>
  <c r="K40" i="16"/>
  <c r="J40" i="16"/>
  <c r="G40" i="16"/>
  <c r="D40" i="16"/>
  <c r="L39" i="16"/>
  <c r="K39" i="16"/>
  <c r="J39" i="16"/>
  <c r="G39" i="16"/>
  <c r="D39" i="16"/>
  <c r="L38" i="16"/>
  <c r="K38" i="16"/>
  <c r="J38" i="16"/>
  <c r="G38" i="16"/>
  <c r="D38" i="16"/>
  <c r="L37" i="16"/>
  <c r="K37" i="16"/>
  <c r="J37" i="16"/>
  <c r="G37" i="16"/>
  <c r="D37" i="16"/>
  <c r="L36" i="16"/>
  <c r="K36" i="16"/>
  <c r="J36" i="16"/>
  <c r="G36" i="16"/>
  <c r="D36" i="16"/>
  <c r="L35" i="16"/>
  <c r="K35" i="16"/>
  <c r="J35" i="16"/>
  <c r="G35" i="16"/>
  <c r="D35" i="16"/>
  <c r="L34" i="16"/>
  <c r="K34" i="16"/>
  <c r="J34" i="16"/>
  <c r="G34" i="16"/>
  <c r="D34" i="16"/>
  <c r="L33" i="16"/>
  <c r="K33" i="16"/>
  <c r="J33" i="16"/>
  <c r="G33" i="16"/>
  <c r="D33" i="16"/>
  <c r="L32" i="16"/>
  <c r="K32" i="16"/>
  <c r="J32" i="16"/>
  <c r="G32" i="16"/>
  <c r="D32" i="16"/>
  <c r="L31" i="16"/>
  <c r="K31" i="16"/>
  <c r="J31" i="16"/>
  <c r="G31" i="16"/>
  <c r="D31" i="16"/>
  <c r="L30" i="16"/>
  <c r="K30" i="16"/>
  <c r="J30" i="16"/>
  <c r="G30" i="16"/>
  <c r="D30" i="16"/>
  <c r="L29" i="16"/>
  <c r="K29" i="16"/>
  <c r="J29" i="16"/>
  <c r="G29" i="16"/>
  <c r="D29" i="16"/>
  <c r="L28" i="16"/>
  <c r="K28" i="16"/>
  <c r="J28" i="16"/>
  <c r="G28" i="16"/>
  <c r="D28" i="16"/>
  <c r="L27" i="16"/>
  <c r="K27" i="16"/>
  <c r="J27" i="16"/>
  <c r="G27" i="16"/>
  <c r="D27" i="16"/>
  <c r="L26" i="16"/>
  <c r="K26" i="16"/>
  <c r="J26" i="16"/>
  <c r="G26" i="16"/>
  <c r="D26" i="16"/>
  <c r="L25" i="16"/>
  <c r="K25" i="16"/>
  <c r="J25" i="16"/>
  <c r="G25" i="16"/>
  <c r="D25" i="16"/>
  <c r="L24" i="16"/>
  <c r="K24" i="16"/>
  <c r="J24" i="16"/>
  <c r="G24" i="16"/>
  <c r="D24" i="16"/>
  <c r="L23" i="16"/>
  <c r="K23" i="16"/>
  <c r="J23" i="16"/>
  <c r="G23" i="16"/>
  <c r="D23" i="16"/>
  <c r="L22" i="16"/>
  <c r="K22" i="16"/>
  <c r="J22" i="16"/>
  <c r="G22" i="16"/>
  <c r="D22" i="16"/>
  <c r="L21" i="16"/>
  <c r="K21" i="16"/>
  <c r="J21" i="16"/>
  <c r="G21" i="16"/>
  <c r="D21" i="16"/>
  <c r="L20" i="16"/>
  <c r="K20" i="16"/>
  <c r="J20" i="16"/>
  <c r="G20" i="16"/>
  <c r="D20" i="16"/>
  <c r="L19" i="16"/>
  <c r="K19" i="16"/>
  <c r="J19" i="16"/>
  <c r="G19" i="16"/>
  <c r="D19" i="16"/>
  <c r="L18" i="16"/>
  <c r="K18" i="16"/>
  <c r="J18" i="16"/>
  <c r="G18" i="16"/>
  <c r="D18" i="16"/>
  <c r="L17" i="16"/>
  <c r="K17" i="16"/>
  <c r="J17" i="16"/>
  <c r="G17" i="16"/>
  <c r="D17" i="16"/>
  <c r="L16" i="16"/>
  <c r="K16" i="16"/>
  <c r="J16" i="16"/>
  <c r="G16" i="16"/>
  <c r="D16" i="16"/>
  <c r="L15" i="16"/>
  <c r="K15" i="16"/>
  <c r="J15" i="16"/>
  <c r="G15" i="16"/>
  <c r="D15" i="16"/>
  <c r="L14" i="16"/>
  <c r="K14" i="16"/>
  <c r="J14" i="16"/>
  <c r="G14" i="16"/>
  <c r="D14" i="16"/>
  <c r="L13" i="16"/>
  <c r="K13" i="16"/>
  <c r="J13" i="16"/>
  <c r="G13" i="16"/>
  <c r="D13" i="16"/>
  <c r="L12" i="16"/>
  <c r="K12" i="16"/>
  <c r="J12" i="16"/>
  <c r="G12" i="16"/>
  <c r="D12" i="16"/>
  <c r="L11" i="16"/>
  <c r="K11" i="16"/>
  <c r="J11" i="16"/>
  <c r="G11" i="16"/>
  <c r="D11" i="16"/>
  <c r="M23" i="16" l="1"/>
  <c r="M26" i="16"/>
  <c r="M31" i="16"/>
  <c r="M18" i="16"/>
  <c r="M11" i="16"/>
  <c r="M35" i="16"/>
  <c r="M19" i="16"/>
  <c r="M12" i="16"/>
  <c r="M34" i="16"/>
  <c r="M15" i="16"/>
  <c r="M27" i="16"/>
  <c r="M17" i="16"/>
  <c r="M28" i="16"/>
  <c r="M20" i="16"/>
  <c r="M38" i="16"/>
  <c r="M36" i="16"/>
  <c r="M32" i="16"/>
  <c r="M37" i="16"/>
  <c r="M24" i="16"/>
  <c r="M33" i="16"/>
  <c r="M13" i="16"/>
  <c r="M22" i="16"/>
  <c r="M40" i="16"/>
  <c r="M29" i="16"/>
  <c r="M16" i="16"/>
  <c r="M25" i="16"/>
  <c r="M14" i="16"/>
  <c r="M21" i="16"/>
  <c r="M30" i="16"/>
  <c r="M39" i="16"/>
  <c r="D41" i="15"/>
  <c r="D40" i="15"/>
  <c r="D39" i="15"/>
  <c r="D38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L42" i="14"/>
  <c r="L41" i="14"/>
  <c r="K41" i="14"/>
  <c r="J41" i="14"/>
  <c r="G41" i="14"/>
  <c r="D41" i="14"/>
  <c r="L40" i="14"/>
  <c r="K40" i="14"/>
  <c r="J40" i="14"/>
  <c r="G40" i="14"/>
  <c r="D40" i="14"/>
  <c r="L39" i="14"/>
  <c r="K39" i="14"/>
  <c r="J39" i="14"/>
  <c r="G39" i="14"/>
  <c r="D39" i="14"/>
  <c r="L38" i="14"/>
  <c r="K38" i="14"/>
  <c r="J38" i="14"/>
  <c r="G38" i="14"/>
  <c r="D38" i="14"/>
  <c r="L37" i="14"/>
  <c r="K37" i="14"/>
  <c r="J37" i="14"/>
  <c r="G37" i="14"/>
  <c r="D37" i="14"/>
  <c r="L36" i="14"/>
  <c r="K36" i="14"/>
  <c r="J36" i="14"/>
  <c r="G36" i="14"/>
  <c r="D36" i="14"/>
  <c r="L35" i="14"/>
  <c r="K35" i="14"/>
  <c r="J35" i="14"/>
  <c r="G35" i="14"/>
  <c r="D35" i="14"/>
  <c r="L34" i="14"/>
  <c r="K34" i="14"/>
  <c r="M34" i="14" s="1"/>
  <c r="J34" i="14"/>
  <c r="G34" i="14"/>
  <c r="D34" i="14"/>
  <c r="L33" i="14"/>
  <c r="K33" i="14"/>
  <c r="J33" i="14"/>
  <c r="G33" i="14"/>
  <c r="D33" i="14"/>
  <c r="L32" i="14"/>
  <c r="K32" i="14"/>
  <c r="J32" i="14"/>
  <c r="G32" i="14"/>
  <c r="D32" i="14"/>
  <c r="L31" i="14"/>
  <c r="K31" i="14"/>
  <c r="J31" i="14"/>
  <c r="G31" i="14"/>
  <c r="D31" i="14"/>
  <c r="L30" i="14"/>
  <c r="K30" i="14"/>
  <c r="J30" i="14"/>
  <c r="G30" i="14"/>
  <c r="D30" i="14"/>
  <c r="L29" i="14"/>
  <c r="K29" i="14"/>
  <c r="J29" i="14"/>
  <c r="G29" i="14"/>
  <c r="D29" i="14"/>
  <c r="L28" i="14"/>
  <c r="K28" i="14"/>
  <c r="J28" i="14"/>
  <c r="G28" i="14"/>
  <c r="D28" i="14"/>
  <c r="L27" i="14"/>
  <c r="K27" i="14"/>
  <c r="J27" i="14"/>
  <c r="G27" i="14"/>
  <c r="D27" i="14"/>
  <c r="L26" i="14"/>
  <c r="K26" i="14"/>
  <c r="J26" i="14"/>
  <c r="G26" i="14"/>
  <c r="D26" i="14"/>
  <c r="L25" i="14"/>
  <c r="K25" i="14"/>
  <c r="J25" i="14"/>
  <c r="G25" i="14"/>
  <c r="D25" i="14"/>
  <c r="L24" i="14"/>
  <c r="K24" i="14"/>
  <c r="J24" i="14"/>
  <c r="G24" i="14"/>
  <c r="D24" i="14"/>
  <c r="L23" i="14"/>
  <c r="K23" i="14"/>
  <c r="J23" i="14"/>
  <c r="G23" i="14"/>
  <c r="D23" i="14"/>
  <c r="L22" i="14"/>
  <c r="K22" i="14"/>
  <c r="J22" i="14"/>
  <c r="G22" i="14"/>
  <c r="D22" i="14"/>
  <c r="L21" i="14"/>
  <c r="K21" i="14"/>
  <c r="J21" i="14"/>
  <c r="G21" i="14"/>
  <c r="D21" i="14"/>
  <c r="M20" i="14"/>
  <c r="L20" i="14"/>
  <c r="K20" i="14"/>
  <c r="J20" i="14"/>
  <c r="G20" i="14"/>
  <c r="D20" i="14"/>
  <c r="L19" i="14"/>
  <c r="K19" i="14"/>
  <c r="J19" i="14"/>
  <c r="G19" i="14"/>
  <c r="D19" i="14"/>
  <c r="L18" i="14"/>
  <c r="K18" i="14"/>
  <c r="J18" i="14"/>
  <c r="G18" i="14"/>
  <c r="D18" i="14"/>
  <c r="L17" i="14"/>
  <c r="K17" i="14"/>
  <c r="J17" i="14"/>
  <c r="G17" i="14"/>
  <c r="D17" i="14"/>
  <c r="L16" i="14"/>
  <c r="K16" i="14"/>
  <c r="J16" i="14"/>
  <c r="G16" i="14"/>
  <c r="D16" i="14"/>
  <c r="L15" i="14"/>
  <c r="K15" i="14"/>
  <c r="J15" i="14"/>
  <c r="G15" i="14"/>
  <c r="D15" i="14"/>
  <c r="L14" i="14"/>
  <c r="K14" i="14"/>
  <c r="J14" i="14"/>
  <c r="G14" i="14"/>
  <c r="D14" i="14"/>
  <c r="L13" i="14"/>
  <c r="K13" i="14"/>
  <c r="J13" i="14"/>
  <c r="G13" i="14"/>
  <c r="D13" i="14"/>
  <c r="L12" i="14"/>
  <c r="K12" i="14"/>
  <c r="J12" i="14"/>
  <c r="G12" i="14"/>
  <c r="D12" i="14"/>
  <c r="M33" i="14" l="1"/>
  <c r="M29" i="14"/>
  <c r="M22" i="14"/>
  <c r="M12" i="14"/>
  <c r="M15" i="14"/>
  <c r="M38" i="14"/>
  <c r="M28" i="14"/>
  <c r="M14" i="14"/>
  <c r="M36" i="14"/>
  <c r="M25" i="14"/>
  <c r="M30" i="14"/>
  <c r="M27" i="14"/>
  <c r="M21" i="14"/>
  <c r="M39" i="14"/>
  <c r="M23" i="14"/>
  <c r="M41" i="14"/>
  <c r="M37" i="14"/>
  <c r="M35" i="14"/>
  <c r="M18" i="14"/>
  <c r="M16" i="14"/>
  <c r="M32" i="14"/>
  <c r="M19" i="14"/>
  <c r="M17" i="14"/>
  <c r="M26" i="14"/>
  <c r="M24" i="14"/>
  <c r="M13" i="14"/>
  <c r="M31" i="14"/>
  <c r="M40" i="14"/>
  <c r="D42" i="13"/>
  <c r="D41" i="13"/>
  <c r="D40" i="13"/>
  <c r="D39" i="13"/>
  <c r="D38" i="13"/>
  <c r="D37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L42" i="12"/>
  <c r="L41" i="12"/>
  <c r="K41" i="12"/>
  <c r="J41" i="12"/>
  <c r="G41" i="12"/>
  <c r="D41" i="12"/>
  <c r="L40" i="12"/>
  <c r="K40" i="12"/>
  <c r="J40" i="12"/>
  <c r="G40" i="12"/>
  <c r="D40" i="12"/>
  <c r="L39" i="12"/>
  <c r="K39" i="12"/>
  <c r="J39" i="12"/>
  <c r="G39" i="12"/>
  <c r="D39" i="12"/>
  <c r="L38" i="12"/>
  <c r="K38" i="12"/>
  <c r="J38" i="12"/>
  <c r="G38" i="12"/>
  <c r="D38" i="12"/>
  <c r="L37" i="12"/>
  <c r="K37" i="12"/>
  <c r="M37" i="12" s="1"/>
  <c r="J37" i="12"/>
  <c r="G37" i="12"/>
  <c r="D37" i="12"/>
  <c r="L36" i="12"/>
  <c r="K36" i="12"/>
  <c r="J36" i="12"/>
  <c r="G36" i="12"/>
  <c r="D36" i="12"/>
  <c r="L35" i="12"/>
  <c r="K35" i="12"/>
  <c r="M35" i="12" s="1"/>
  <c r="J35" i="12"/>
  <c r="G35" i="12"/>
  <c r="D35" i="12"/>
  <c r="L34" i="12"/>
  <c r="K34" i="12"/>
  <c r="M34" i="12" s="1"/>
  <c r="J34" i="12"/>
  <c r="G34" i="12"/>
  <c r="D34" i="12"/>
  <c r="L33" i="12"/>
  <c r="K33" i="12"/>
  <c r="J33" i="12"/>
  <c r="G33" i="12"/>
  <c r="D33" i="12"/>
  <c r="L32" i="12"/>
  <c r="K32" i="12"/>
  <c r="M32" i="12" s="1"/>
  <c r="J32" i="12"/>
  <c r="G32" i="12"/>
  <c r="D32" i="12"/>
  <c r="L31" i="12"/>
  <c r="K31" i="12"/>
  <c r="J31" i="12"/>
  <c r="G31" i="12"/>
  <c r="D31" i="12"/>
  <c r="L30" i="12"/>
  <c r="K30" i="12"/>
  <c r="J30" i="12"/>
  <c r="G30" i="12"/>
  <c r="D30" i="12"/>
  <c r="L29" i="12"/>
  <c r="K29" i="12"/>
  <c r="J29" i="12"/>
  <c r="G29" i="12"/>
  <c r="D29" i="12"/>
  <c r="L28" i="12"/>
  <c r="K28" i="12"/>
  <c r="J28" i="12"/>
  <c r="G28" i="12"/>
  <c r="D28" i="12"/>
  <c r="L27" i="12"/>
  <c r="K27" i="12"/>
  <c r="J27" i="12"/>
  <c r="G27" i="12"/>
  <c r="D27" i="12"/>
  <c r="L26" i="12"/>
  <c r="K26" i="12"/>
  <c r="M26" i="12" s="1"/>
  <c r="J26" i="12"/>
  <c r="G26" i="12"/>
  <c r="D26" i="12"/>
  <c r="L25" i="12"/>
  <c r="K25" i="12"/>
  <c r="J25" i="12"/>
  <c r="G25" i="12"/>
  <c r="D25" i="12"/>
  <c r="L24" i="12"/>
  <c r="K24" i="12"/>
  <c r="J24" i="12"/>
  <c r="G24" i="12"/>
  <c r="D24" i="12"/>
  <c r="L23" i="12"/>
  <c r="K23" i="12"/>
  <c r="J23" i="12"/>
  <c r="G23" i="12"/>
  <c r="D23" i="12"/>
  <c r="L22" i="12"/>
  <c r="K22" i="12"/>
  <c r="J22" i="12"/>
  <c r="G22" i="12"/>
  <c r="D22" i="12"/>
  <c r="L21" i="12"/>
  <c r="K21" i="12"/>
  <c r="J21" i="12"/>
  <c r="G21" i="12"/>
  <c r="D21" i="12"/>
  <c r="L20" i="12"/>
  <c r="K20" i="12"/>
  <c r="J20" i="12"/>
  <c r="G20" i="12"/>
  <c r="D20" i="12"/>
  <c r="L19" i="12"/>
  <c r="K19" i="12"/>
  <c r="J19" i="12"/>
  <c r="G19" i="12"/>
  <c r="D19" i="12"/>
  <c r="L18" i="12"/>
  <c r="K18" i="12"/>
  <c r="J18" i="12"/>
  <c r="G18" i="12"/>
  <c r="D18" i="12"/>
  <c r="L17" i="12"/>
  <c r="M17" i="12" s="1"/>
  <c r="K17" i="12"/>
  <c r="J17" i="12"/>
  <c r="G17" i="12"/>
  <c r="D17" i="12"/>
  <c r="L16" i="12"/>
  <c r="K16" i="12"/>
  <c r="M16" i="12" s="1"/>
  <c r="J16" i="12"/>
  <c r="G16" i="12"/>
  <c r="D16" i="12"/>
  <c r="L15" i="12"/>
  <c r="K15" i="12"/>
  <c r="J15" i="12"/>
  <c r="G15" i="12"/>
  <c r="D15" i="12"/>
  <c r="L14" i="12"/>
  <c r="K14" i="12"/>
  <c r="J14" i="12"/>
  <c r="G14" i="12"/>
  <c r="D14" i="12"/>
  <c r="L13" i="12"/>
  <c r="K13" i="12"/>
  <c r="J13" i="12"/>
  <c r="G13" i="12"/>
  <c r="D13" i="12"/>
  <c r="L12" i="12"/>
  <c r="K12" i="12"/>
  <c r="J12" i="12"/>
  <c r="G12" i="12"/>
  <c r="D12" i="12"/>
  <c r="M22" i="12" l="1"/>
  <c r="M27" i="12"/>
  <c r="M39" i="12"/>
  <c r="M30" i="12"/>
  <c r="M33" i="12"/>
  <c r="M14" i="12"/>
  <c r="M38" i="12"/>
  <c r="M19" i="12"/>
  <c r="M41" i="12"/>
  <c r="M31" i="12"/>
  <c r="M29" i="12"/>
  <c r="M18" i="12"/>
  <c r="M25" i="12"/>
  <c r="M23" i="12"/>
  <c r="M21" i="12"/>
  <c r="M12" i="12"/>
  <c r="M28" i="12"/>
  <c r="M40" i="12"/>
  <c r="M15" i="12"/>
  <c r="M13" i="12"/>
  <c r="M36" i="12"/>
  <c r="M20" i="12"/>
  <c r="M24" i="12"/>
  <c r="D42" i="9"/>
  <c r="D41" i="9"/>
  <c r="D40" i="9"/>
  <c r="D39" i="9"/>
  <c r="D38" i="9"/>
  <c r="D37" i="9"/>
  <c r="D36" i="9"/>
  <c r="D35" i="9"/>
  <c r="D34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42" i="8"/>
  <c r="D41" i="8"/>
  <c r="D40" i="8"/>
  <c r="D39" i="8"/>
  <c r="D38" i="8"/>
  <c r="D37" i="8"/>
  <c r="D36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</calcChain>
</file>

<file path=xl/sharedStrings.xml><?xml version="1.0" encoding="utf-8"?>
<sst xmlns="http://schemas.openxmlformats.org/spreadsheetml/2006/main" count="1729" uniqueCount="309">
  <si>
    <t>This readme file was generated on [2026-03-05] by [MANTAS SEKMOKAS]</t>
  </si>
  <si>
    <t>GENERAL INFORMATION</t>
  </si>
  <si>
    <t xml:space="preserve">Title of Dataset: </t>
  </si>
  <si>
    <t>Continuing vocational training in enterprises in EU: trends, inequalities and COVID-19 impact (2015-2020) [Data set].</t>
  </si>
  <si>
    <t>Author/Project Manager Information</t>
  </si>
  <si>
    <t>Name:</t>
  </si>
  <si>
    <t>MANTAS SEKMOKAS</t>
  </si>
  <si>
    <t>ORCID:</t>
  </si>
  <si>
    <t>0009-0009-0900-9064</t>
  </si>
  <si>
    <t xml:space="preserve">Institution: </t>
  </si>
  <si>
    <t>CEDEFOP</t>
  </si>
  <si>
    <t>Address:</t>
  </si>
  <si>
    <t>Europe 123, Thessaloniki, Greece</t>
  </si>
  <si>
    <t xml:space="preserve">Email: </t>
  </si>
  <si>
    <t>https://www.cedefop.europa.eu/en/contact-form?recipient=SjY5bDh2NllDRlpxQ29UOTFtdi9RSndib1JoMnBDaW45aWF5VE84WTlmdz0=&amp;contact_name=VET+Statistics+team</t>
  </si>
  <si>
    <t>Alternative contact:</t>
  </si>
  <si>
    <t>https://www.cedefop.europa.eu/en/about-cedefop/contact-us</t>
  </si>
  <si>
    <t>Author/Alternate Contact Information</t>
  </si>
  <si>
    <t>MARCO SERAFINI</t>
  </si>
  <si>
    <t>0009-0004-5601-656X</t>
  </si>
  <si>
    <t>Institution:</t>
  </si>
  <si>
    <t>SHARING/ACCESS INFORMATION</t>
  </si>
  <si>
    <t xml:space="preserve">Licenses/restrictions placed on the data: </t>
  </si>
  <si>
    <t>CC-by (https://creativecommons.org/licenses/by/4.0/)</t>
  </si>
  <si>
    <t xml:space="preserve">Links to publications that cite or use the data: </t>
  </si>
  <si>
    <t>https://data.europa.eu/doi/10.2801/2393817</t>
  </si>
  <si>
    <t xml:space="preserve">Links to other publicly accessible locations of the data: </t>
  </si>
  <si>
    <t>https://www.cedefop.europa.eu/en/publications/5616</t>
  </si>
  <si>
    <t>Was data derived from another source?</t>
  </si>
  <si>
    <t>YES</t>
  </si>
  <si>
    <t xml:space="preserve">If yes, list source(s): </t>
  </si>
  <si>
    <t xml:space="preserve">Eurostat Continuing Vocational Training Survey - https://ec.europa.eu/eurostat/statistics-explained/index.php?title=Glossary:Continuing_vocational_training_survey_(CVTS) </t>
  </si>
  <si>
    <t xml:space="preserve">Recommended citation for this dataset: </t>
  </si>
  <si>
    <t>DATA &amp; FILE OVERVIEW</t>
  </si>
  <si>
    <t>File list:</t>
  </si>
  <si>
    <t>The list of sheets provided in the sheet "TABLE OF CONTENTS"</t>
  </si>
  <si>
    <t>METHODOLOGICAL INFORMATION</t>
  </si>
  <si>
    <t>General methodological information:</t>
  </si>
  <si>
    <t>https://ec.europa.eu/eurostat/statistics-explained/index.php?title=Continuing_Vocational_Training_Survey_(CVTS)_methodology</t>
  </si>
  <si>
    <t>Reference metada:</t>
  </si>
  <si>
    <t>https://ec.europa.eu/eurostat/cache/metadata/en/trng_cvt_esms.htm</t>
  </si>
  <si>
    <t>Link</t>
  </si>
  <si>
    <t>Title</t>
  </si>
  <si>
    <t>Table 1. CVTS grouping of enterprise sizes for statistical reporting</t>
  </si>
  <si>
    <t>Table 2. CVTS grouping of economic activity sectors for statistical reporting</t>
  </si>
  <si>
    <t>Table 3. Illustration of the divergence between absolute difference and relative difference values</t>
  </si>
  <si>
    <t>Table 4. Net sample size and target population of CVTS 6</t>
  </si>
  <si>
    <t>Table 5. Unit non-response rates and survey additions in 2020</t>
  </si>
  <si>
    <t>Table 6. Training incidence – percentage of enterprises providing CVT courses by enterprise size class, 2020</t>
  </si>
  <si>
    <t>Table 7. Training participation – percentage of staff participating in CVT courses by enterprise size class, 2020</t>
  </si>
  <si>
    <t>Table 8. Training intensity – number of hours spent on CVT courses per 1 000 hours worked in all enterprises surveyed by enterprise size class, 2020</t>
  </si>
  <si>
    <t>Table 9. Direct expenditure on CVT courses as a percentage of total labour costs in all enterprises surveyed, 2020</t>
  </si>
  <si>
    <t>Table 10. Key CVT indicators, CVTS 5 (2015) and CVTS 6 (2020)</t>
  </si>
  <si>
    <t>Table 11. Key CVT indicators, CVTS 5 (2015) and CVTS 6 (2020) in their standardised forms</t>
  </si>
  <si>
    <t>Table 12. Clustering of countries’ CVT indicator performance between 2015 and 2020</t>
  </si>
  <si>
    <t>Table 13. Summary of key CVT indicators, CVTS 5 (2015), CVTS 6 (2020) and overall SMOP index values (2015 and 2020)</t>
  </si>
  <si>
    <t xml:space="preserve">Figure 1. CVTS 6 unit non-response rates (%) </t>
  </si>
  <si>
    <t>Figure 2. Training incidence – percentage of enterprises providing any type of CVT, 2020</t>
  </si>
  <si>
    <t>Figure 3. Training incidence – percentage of enterprises providing CVT courses only, 2020</t>
  </si>
  <si>
    <t>Figure 4. Training participation – percentage of staff participating in CVT courses, 2020</t>
  </si>
  <si>
    <t>Figure 5. Training intensity – number of hours spent on CVT courses per 1 000 hours worked in all enterprises, 2020</t>
  </si>
  <si>
    <t>Figure 6. Total expenditure on CVT courses as a percentage of total labour costs in all enterprises surveyed, 2020</t>
  </si>
  <si>
    <t>Figure 7. Total monetary expenditure on CVT courses as a percentage of total labour costs in all enterprises surveyed, 2020</t>
  </si>
  <si>
    <t>Figure 8. Direct expenditure on CVT courses as a percentage of total labour costs in all enterprises surveyed, 2020</t>
  </si>
  <si>
    <t>Figure 9. Overall CVT performance, based on change in SMOP index values between 2015 and 2020</t>
  </si>
  <si>
    <t>Figure 10. Performance based on key CVT indicators, EU-27, 2015 and 2020</t>
  </si>
  <si>
    <t>Figure 11. Performance based on key CVT indicators, Austria and the EU-27, 2020</t>
  </si>
  <si>
    <t>Figure 12. Performance based on key CVT indicators, Belgium and the EU-27, 2020</t>
  </si>
  <si>
    <t>Figure 13. Performance based on key CVT indicators, Bulgaria and the EU-27, 2020</t>
  </si>
  <si>
    <t>Figure 14. Performance based on key CVT indicators, Croatia and the EU-27, 2020</t>
  </si>
  <si>
    <t>Figure 15. Performance based on key CVT indicators, Cyprus and the EU-27, 2020</t>
  </si>
  <si>
    <t>Figure 16. Performance based on key CVT indicators, Czechia and the EU-27, 2020</t>
  </si>
  <si>
    <t>Figure 17. Performance based on key CVT indicators, Denmark and the EU-27, 2020</t>
  </si>
  <si>
    <t>Figure 18. Performance based on key CVT indicators, Estonia and the EU-27, 2020</t>
  </si>
  <si>
    <t>Figure 19. Performance based on key CVT indicators, Finland and the EU-27, 2020</t>
  </si>
  <si>
    <t>Figure 20. Performance based on key CVT indicators, France and the EU-27, 2020</t>
  </si>
  <si>
    <t>Figure 21. Performance based on key CVT indicators, Germany and the EU-27, 2020</t>
  </si>
  <si>
    <t>Figure 22. Performance based on key CVT indicators, Greece and the EU-27, 2020</t>
  </si>
  <si>
    <t>Figure 23. Performance based on key CVT indicators, Hungary and the EU-27, 2020</t>
  </si>
  <si>
    <t>Figure 24. Performance based on key CVT indicators, Ireland and the EU-27, 2020</t>
  </si>
  <si>
    <t>Figure 25. Performance based on key CVT indicators, Italy and the EU-27, 2020</t>
  </si>
  <si>
    <t>Figure 26. Performance based on key CVT indicators, Latvia and the EU-27, 2020</t>
  </si>
  <si>
    <t>Figure 27. Performance based on key CVT indicators, Lithuania and the EU-27, 2020</t>
  </si>
  <si>
    <t>Figure 28. Performance based on key CVT indicators, Luxembourg and the EU-27, 2020</t>
  </si>
  <si>
    <t>Figure 29. Performance based on key CVT indicators, North Macedonia and the EU-27, 2020</t>
  </si>
  <si>
    <t>Figure 30. Performance based on key CVT indicators, Malta and the EU-27, 2020</t>
  </si>
  <si>
    <t>Figure 31. Performance based on key CVT indicators, Netherlands and the EU- 27, 2020</t>
  </si>
  <si>
    <t>Figure 32. Performance based on key CVT indicators, Norway and the EU-27, 2020</t>
  </si>
  <si>
    <t>Figure 33. Performance based on key CVT indicators, Poland and the EU-27, 2020</t>
  </si>
  <si>
    <t>Figure 34. Performance based on key CVT indicators, Portugal and the EU-27, 2020</t>
  </si>
  <si>
    <t>Figure 35. Performance based on key CVT indicators, Romania and the EU-27, 2020</t>
  </si>
  <si>
    <t>Figure 36. Performance based on key CVT indicators, Serbia and the EU-27, 2020</t>
  </si>
  <si>
    <t>Figure 37. Performance based on key CVT indicators, Slovakia and the EU-27, 2020</t>
  </si>
  <si>
    <t>Figure 38. Performance based on key CVT indicators, Slovenia and the EU-27, 2020</t>
  </si>
  <si>
    <t>Figure 39. Performance based on key CVT indicators, Spain and the EU-27, 2020</t>
  </si>
  <si>
    <t>Figure 40. Performance based on key CVT indicators, Sweden and the EU-27, 2020</t>
  </si>
  <si>
    <t>Enterprise size class (label)</t>
  </si>
  <si>
    <t>Enterprise size class (description)</t>
  </si>
  <si>
    <t>Small</t>
  </si>
  <si>
    <t>From 10 to 49 persons employed</t>
  </si>
  <si>
    <t>Medium</t>
  </si>
  <si>
    <t>From 50 to 249 persons employed</t>
  </si>
  <si>
    <t>Large</t>
  </si>
  <si>
    <t>250 persons employed or more</t>
  </si>
  <si>
    <t xml:space="preserve">NACE cluster </t>
  </si>
  <si>
    <t>NACE cluster</t>
  </si>
  <si>
    <t>(label)</t>
  </si>
  <si>
    <t>(short description)</t>
  </si>
  <si>
    <t>(very short description)</t>
  </si>
  <si>
    <t>B-E</t>
  </si>
  <si>
    <t>Industry (except construction)</t>
  </si>
  <si>
    <t>industry</t>
  </si>
  <si>
    <t>F</t>
  </si>
  <si>
    <t>construction</t>
  </si>
  <si>
    <t>G-I</t>
  </si>
  <si>
    <t xml:space="preserve">wholesale and retail trade, transport accommodation and food activities </t>
  </si>
  <si>
    <t>trade, transport and accommodation/food</t>
  </si>
  <si>
    <t>J-K</t>
  </si>
  <si>
    <t>information and communication, financial and insurance activities</t>
  </si>
  <si>
    <t>information, communication and finance/insurance</t>
  </si>
  <si>
    <t>L-N_R_S</t>
  </si>
  <si>
    <t>real estate activities, professional, scientific and technical activities, administrative and support service activities, arts, entertainment and recreation, other service activities</t>
  </si>
  <si>
    <t>other technical and recreational services</t>
  </si>
  <si>
    <t>Country 1</t>
  </si>
  <si>
    <t>Country 2</t>
  </si>
  <si>
    <t>10-49 persons employed</t>
  </si>
  <si>
    <t>50-249 persons employed</t>
  </si>
  <si>
    <t>250 persons employed and more</t>
  </si>
  <si>
    <t>Absolute difference</t>
  </si>
  <si>
    <t>Large-small</t>
  </si>
  <si>
    <t>Relative difference (%)</t>
  </si>
  <si>
    <t>Difference/small</t>
  </si>
  <si>
    <t>Country</t>
  </si>
  <si>
    <t>Enterprise population</t>
  </si>
  <si>
    <t>Net sample size</t>
  </si>
  <si>
    <t>Net sample as % of target population</t>
  </si>
  <si>
    <t>Belgium</t>
  </si>
  <si>
    <t>Bulgaria</t>
  </si>
  <si>
    <t>Czech Republic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</si>
  <si>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</si>
  <si>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</si>
  <si>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</si>
  <si>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</si>
  <si>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</si>
  <si>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</si>
  <si>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</si>
  <si>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</si>
  <si>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</si>
  <si>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</si>
  <si>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</si>
  <si>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</si>
  <si>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</si>
  <si>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</si>
  <si>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</si>
  <si>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</si>
  <si>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</si>
  <si>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</si>
  <si>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</si>
  <si>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</si>
  <si>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</si>
  <si>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</si>
  <si>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</si>
  <si>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</si>
  <si>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Norway</t>
  </si>
  <si>
    <t>North Macedonia</t>
  </si>
  <si>
    <t>:</t>
  </si>
  <si>
    <t>Serbia</t>
  </si>
  <si>
    <t>Unit non-response rate</t>
  </si>
  <si>
    <t>Survey participation</t>
  </si>
  <si>
    <t>Voluntary participation</t>
  </si>
  <si>
    <t>Voluntary</t>
  </si>
  <si>
    <t>Mandatory participation</t>
  </si>
  <si>
    <t>Mandatory</t>
  </si>
  <si>
    <t>Czechia</t>
  </si>
  <si>
    <t>Change in p.p.</t>
  </si>
  <si>
    <t>Covid-19 variables</t>
  </si>
  <si>
    <t>PIAAC module</t>
  </si>
  <si>
    <t>Yes</t>
  </si>
  <si>
    <t>Data extracted on 19/03/2025 15:56:09 from [ESTAT]</t>
  </si>
  <si>
    <t xml:space="preserve">Dataset: </t>
  </si>
  <si>
    <t>Enterprises providing training by type of training and size class - % of all enterprises [trng_cvt_01s$defaultview]</t>
  </si>
  <si>
    <t xml:space="preserve">Last updated: </t>
  </si>
  <si>
    <t>DOI:</t>
  </si>
  <si>
    <t>https://doi.org/10.2908/TRNG_CVT_01S</t>
  </si>
  <si>
    <t>Time frequency</t>
  </si>
  <si>
    <t>Annual</t>
  </si>
  <si>
    <t>Training</t>
  </si>
  <si>
    <t>CVT courses and/or other forms of CVT</t>
  </si>
  <si>
    <t>Size classes in number of persons employed</t>
  </si>
  <si>
    <t>Total</t>
  </si>
  <si>
    <t>Unit of measure</t>
  </si>
  <si>
    <t>Percentage</t>
  </si>
  <si>
    <t>2015</t>
  </si>
  <si>
    <t>2020</t>
  </si>
  <si>
    <t>EU-27</t>
  </si>
  <si>
    <t>b</t>
  </si>
  <si>
    <t>Special value</t>
  </si>
  <si>
    <t>Observation flags:</t>
  </si>
  <si>
    <t>Data extracted on 19/03/2025 17:05:22 from [ESTAT]</t>
  </si>
  <si>
    <t>CVT courses</t>
  </si>
  <si>
    <t>Data extracted on 20/03/2025 12:24:18 from [ESTAT]</t>
  </si>
  <si>
    <t>Gap (large - small)</t>
  </si>
  <si>
    <t xml:space="preserve">+/- </t>
  </si>
  <si>
    <t>not available</t>
  </si>
  <si>
    <t>break in time series</t>
  </si>
  <si>
    <t>Data extracted on 07/04/2025 10:45:15 from [ESTAT]</t>
  </si>
  <si>
    <t>Participants in CVT courses by sex and size class - % of persons employed in all enterprises [trng_cvt_12s$defaultview]</t>
  </si>
  <si>
    <t>https://doi.org/10.2908/TRNG_CVT_12S</t>
  </si>
  <si>
    <t>Sex</t>
  </si>
  <si>
    <t/>
  </si>
  <si>
    <t>Data extracted on 07/04/2025 10:59:15 from [ESTAT]</t>
  </si>
  <si>
    <t>Gap (large-small)</t>
  </si>
  <si>
    <t>Data extracted on 07/04/2025 11:41:42 from [ESTAT]</t>
  </si>
  <si>
    <t>Hours spent in CVT courses by size class - hours per 1000 hours worked in all enterprises [trng_cvt_21s$defaultview]</t>
  </si>
  <si>
    <t>https://doi.org/10.2908/TRNG_CVT_21S</t>
  </si>
  <si>
    <t>Hour</t>
  </si>
  <si>
    <t>Data extracted on 07/04/2025 11:54:40 from [ESTAT]</t>
  </si>
  <si>
    <t>Data extracted on 01/06/2025 10:51:21 from [ESTAT]</t>
  </si>
  <si>
    <t>Cost of CVT courses by type and size class - % of total labour cost of all enterprises [trng_cvt_16s__custom_16917475]</t>
  </si>
  <si>
    <t>https://doi.org/10.2908/TRNG_CVT_16S</t>
  </si>
  <si>
    <t>TIME</t>
  </si>
  <si>
    <t>Total 2015</t>
  </si>
  <si>
    <t>Direct costs</t>
  </si>
  <si>
    <t>Labour costs of participants</t>
  </si>
  <si>
    <t>Net contributions to training funds</t>
  </si>
  <si>
    <t>bd</t>
  </si>
  <si>
    <t>break in time series, definition differs (see metadata)</t>
  </si>
  <si>
    <t>Data extracted on 30/05/2025 14:11:20 from [ESTAT]</t>
  </si>
  <si>
    <t>Total monetary exp</t>
  </si>
  <si>
    <t>Data extracted on 17/04/2025 11:49:52 from [ESTAT]</t>
  </si>
  <si>
    <t>Cost of CVT courses by type and size class - % of total labour cost of all enterprises [trng_cvt_16s__custom_16301523]</t>
  </si>
  <si>
    <t>Costs</t>
  </si>
  <si>
    <t>Data extracted on 17/04/2025 11:56:39 from [ESTAT]</t>
  </si>
  <si>
    <t>Cost of CVT courses by type and size class - % of total labour cost of all enterprises [trng_cvt_16s__custom_16301657]</t>
  </si>
  <si>
    <t>Incidence</t>
  </si>
  <si>
    <t>Participation</t>
  </si>
  <si>
    <t>Intensity</t>
  </si>
  <si>
    <t>Expenditure</t>
  </si>
  <si>
    <t>0.3*</t>
  </si>
  <si>
    <t>3.6*</t>
  </si>
  <si>
    <t>0.8*</t>
  </si>
  <si>
    <t>Serbia (1)</t>
  </si>
  <si>
    <t>91.5*</t>
  </si>
  <si>
    <t>50.5*</t>
  </si>
  <si>
    <t>6.2*</t>
  </si>
  <si>
    <t>0.6*</t>
  </si>
  <si>
    <t>0.20*</t>
  </si>
  <si>
    <t>0.27*</t>
  </si>
  <si>
    <t>0.53*</t>
  </si>
  <si>
    <t>Sweden (2)</t>
  </si>
  <si>
    <t>Least Resilient</t>
  </si>
  <si>
    <t>Less Resilient</t>
  </si>
  <si>
    <t>Moderately Resilient</t>
  </si>
  <si>
    <t>Most Resilient</t>
  </si>
  <si>
    <t>Indicator Evolution (growth rate)</t>
  </si>
  <si>
    <t>Change &gt; -20%</t>
  </si>
  <si>
    <t>Change between   -10% and -20%</t>
  </si>
  <si>
    <t xml:space="preserve">Change between   -10% and +20% </t>
  </si>
  <si>
    <t>Change &gt; +20%</t>
  </si>
  <si>
    <t>SMOP Evolution (absolute difference)</t>
  </si>
  <si>
    <t>Change between   -0.29 and -0.69</t>
  </si>
  <si>
    <t>Change between   -0.29 and -0.20</t>
  </si>
  <si>
    <t>Change between   -0.17 and -0.11</t>
  </si>
  <si>
    <t>Change between   -0.09 and +0.19</t>
  </si>
  <si>
    <t>Edits have been made directly to this table in the Word file. Use the Word version.</t>
  </si>
  <si>
    <t>Most resilient</t>
  </si>
  <si>
    <t>IT</t>
  </si>
  <si>
    <t>DE</t>
  </si>
  <si>
    <t>NO</t>
  </si>
  <si>
    <t>NL</t>
  </si>
  <si>
    <t>LV</t>
  </si>
  <si>
    <t>EU27</t>
  </si>
  <si>
    <t>RO</t>
  </si>
  <si>
    <t>Moderately resilient</t>
  </si>
  <si>
    <t>EL</t>
  </si>
  <si>
    <t>HR</t>
  </si>
  <si>
    <t>FR</t>
  </si>
  <si>
    <t>LT</t>
  </si>
  <si>
    <t>PL</t>
  </si>
  <si>
    <t>CY</t>
  </si>
  <si>
    <t>BG</t>
  </si>
  <si>
    <t>Less resilient</t>
  </si>
  <si>
    <t>SK</t>
  </si>
  <si>
    <t>PT</t>
  </si>
  <si>
    <t>AT</t>
  </si>
  <si>
    <t>SI</t>
  </si>
  <si>
    <t>FI</t>
  </si>
  <si>
    <t>EE</t>
  </si>
  <si>
    <t>Least resilient</t>
  </si>
  <si>
    <t>LU</t>
  </si>
  <si>
    <t>ES</t>
  </si>
  <si>
    <t>MT</t>
  </si>
  <si>
    <t>IE</t>
  </si>
  <si>
    <t>BE</t>
  </si>
  <si>
    <t>DK</t>
  </si>
  <si>
    <t>(1)</t>
  </si>
  <si>
    <t>CZ</t>
  </si>
  <si>
    <t>HU</t>
  </si>
  <si>
    <t>SE</t>
  </si>
  <si>
    <t>RS</t>
  </si>
  <si>
    <t>(2)</t>
  </si>
  <si>
    <t>MK</t>
  </si>
  <si>
    <t>SMOP</t>
  </si>
  <si>
    <t>0.75*</t>
  </si>
  <si>
    <t>0.24*</t>
  </si>
  <si>
    <t xml:space="preserve"> </t>
  </si>
  <si>
    <t>ROR:</t>
  </si>
  <si>
    <t xml:space="preserve">https://ror.org/03e5p9h20 </t>
  </si>
  <si>
    <t>Cedefop. (2026). Continuing vocational training in enterprises in EU: trends, inequalities and COVID-19 impact (2015-2020) [Data set]. Publications Office of the European Union. http://data.europa.eu/88u/dataset/continuing_vet_sekmokas_cedefop_2026_dataset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</si>
</sst>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,##0.##########"/>
    <numFmt numFmtId="166" formatCode="#,##0.0"/>
    <numFmt numFmtId="167" formatCode="_-* #,##0.0_-;\-* #,##0.0_-;_-* &quot;-&quot;??_-;_-@_-"/>
    <numFmt numFmtId="168" formatCode="#,##0.###########"/>
    <numFmt numFmtId="169" formatCode="0.0%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FFFFFF"/>
      <name val="Arial"/>
      <family val="2"/>
    </font>
    <font>
      <sz val="10"/>
      <color theme="1"/>
      <name val="Aptos Narrow"/>
      <family val="2"/>
      <scheme val="minor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669AF"/>
      </patternFill>
    </fill>
    <fill>
      <patternFill patternType="solid">
        <fgColor rgb="FFDCE6F1"/>
      </patternFill>
    </fill>
    <fill>
      <patternFill patternType="solid">
        <fgColor rgb="FFF6F6F6"/>
      </patternFill>
    </fill>
    <fill>
      <patternFill patternType="solid">
        <fgColor rgb="FFFFC000"/>
        <bgColor indexed="64"/>
      </patternFill>
    </fill>
    <fill>
      <patternFill patternType="solid">
        <fgColor rgb="FF943634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4F622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/>
      <right style="medium">
        <color rgb="FF95B3D7"/>
      </right>
      <top/>
      <bottom style="medium">
        <color rgb="FF95B3D7"/>
      </bottom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/>
      <diagonal/>
    </border>
    <border>
      <left/>
      <right/>
      <top/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/>
      <right style="medium">
        <color rgb="FF95B3D7"/>
      </right>
      <top/>
      <bottom/>
      <diagonal/>
    </border>
    <border>
      <left style="medium">
        <color rgb="FF95B3D7"/>
      </left>
      <right style="medium">
        <color rgb="FF95B3D7"/>
      </right>
      <top style="medium">
        <color rgb="FF95B3D7"/>
      </top>
      <bottom/>
      <diagonal/>
    </border>
    <border>
      <left style="medium">
        <color rgb="FF4F81BD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/>
      <top style="medium">
        <color rgb="FF4F81BD"/>
      </top>
      <bottom style="medium">
        <color rgb="FFFFFFFF"/>
      </bottom>
      <diagonal/>
    </border>
    <border>
      <left/>
      <right style="medium">
        <color rgb="FF4F81BD"/>
      </right>
      <top style="medium">
        <color rgb="FF4F81BD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95B3D7"/>
      </bottom>
      <diagonal/>
    </border>
    <border>
      <left/>
      <right style="medium">
        <color rgb="FFFFFFFF"/>
      </right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ck">
        <color rgb="FF013D85"/>
      </right>
      <top style="thick">
        <color rgb="FF013D85"/>
      </top>
      <bottom style="thick">
        <color rgb="FF013D85"/>
      </bottom>
      <diagonal/>
    </border>
    <border>
      <left/>
      <right/>
      <top style="thick">
        <color rgb="FF013D85"/>
      </top>
      <bottom style="thick">
        <color rgb="FF013D85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thick">
        <color rgb="FF013D85"/>
      </top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08">
    <xf numFmtId="0" fontId="0" fillId="0" borderId="0" xfId="0"/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justify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10" fontId="5" fillId="0" borderId="4" xfId="0" applyNumberFormat="1" applyFont="1" applyBorder="1" applyAlignment="1">
      <alignment horizontal="right" vertical="center" wrapText="1"/>
    </xf>
    <xf numFmtId="9" fontId="5" fillId="0" borderId="4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right" vertical="center" wrapText="1" indent="1"/>
    </xf>
    <xf numFmtId="0" fontId="4" fillId="3" borderId="4" xfId="0" applyFont="1" applyFill="1" applyBorder="1" applyAlignment="1">
      <alignment horizontal="right" vertical="center" wrapText="1" inden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3" fontId="4" fillId="0" borderId="4" xfId="0" applyNumberFormat="1" applyFont="1" applyBorder="1" applyAlignment="1">
      <alignment horizontal="right" vertical="center" indent="1"/>
    </xf>
    <xf numFmtId="0" fontId="7" fillId="4" borderId="20" xfId="0" applyFont="1" applyFill="1" applyBorder="1" applyAlignment="1">
      <alignment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justify" vertical="center" wrapText="1"/>
    </xf>
    <xf numFmtId="164" fontId="8" fillId="0" borderId="20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right" vertical="center" indent="1"/>
    </xf>
    <xf numFmtId="0" fontId="8" fillId="0" borderId="20" xfId="0" applyFont="1" applyBorder="1" applyAlignment="1">
      <alignment vertical="center" wrapText="1"/>
    </xf>
    <xf numFmtId="0" fontId="8" fillId="0" borderId="22" xfId="0" applyFont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indent="1"/>
    </xf>
    <xf numFmtId="0" fontId="10" fillId="0" borderId="0" xfId="2" applyFont="1" applyAlignment="1">
      <alignment horizontal="left" vertical="center"/>
    </xf>
    <xf numFmtId="0" fontId="9" fillId="0" borderId="0" xfId="2"/>
    <xf numFmtId="0" fontId="11" fillId="0" borderId="0" xfId="2" applyFont="1" applyAlignment="1">
      <alignment horizontal="left" vertical="center"/>
    </xf>
    <xf numFmtId="0" fontId="12" fillId="5" borderId="23" xfId="2" applyFont="1" applyFill="1" applyBorder="1" applyAlignment="1">
      <alignment horizontal="right" vertical="center"/>
    </xf>
    <xf numFmtId="0" fontId="12" fillId="5" borderId="23" xfId="2" applyFont="1" applyFill="1" applyBorder="1" applyAlignment="1">
      <alignment horizontal="left" vertical="center"/>
    </xf>
    <xf numFmtId="0" fontId="11" fillId="6" borderId="23" xfId="2" applyFont="1" applyFill="1" applyBorder="1" applyAlignment="1">
      <alignment horizontal="left" vertical="center"/>
    </xf>
    <xf numFmtId="165" fontId="10" fillId="7" borderId="0" xfId="2" applyNumberFormat="1" applyFont="1" applyFill="1" applyAlignment="1">
      <alignment horizontal="right" vertical="center" shrinkToFit="1"/>
    </xf>
    <xf numFmtId="164" fontId="9" fillId="0" borderId="0" xfId="2" applyNumberFormat="1"/>
    <xf numFmtId="165" fontId="10" fillId="0" borderId="0" xfId="2" applyNumberFormat="1" applyFont="1" applyAlignment="1">
      <alignment horizontal="right" vertical="center" shrinkToFit="1"/>
    </xf>
    <xf numFmtId="166" fontId="10" fillId="0" borderId="0" xfId="2" applyNumberFormat="1" applyFont="1" applyAlignment="1">
      <alignment horizontal="right" vertical="center" shrinkToFit="1"/>
    </xf>
    <xf numFmtId="3" fontId="10" fillId="7" borderId="0" xfId="2" applyNumberFormat="1" applyFont="1" applyFill="1" applyAlignment="1">
      <alignment horizontal="right" vertical="center" shrinkToFit="1"/>
    </xf>
    <xf numFmtId="166" fontId="10" fillId="7" borderId="0" xfId="2" applyNumberFormat="1" applyFont="1" applyFill="1" applyAlignment="1">
      <alignment horizontal="right" vertical="center" shrinkToFit="1"/>
    </xf>
    <xf numFmtId="166" fontId="9" fillId="0" borderId="0" xfId="2" applyNumberFormat="1"/>
    <xf numFmtId="0" fontId="12" fillId="5" borderId="24" xfId="2" applyFont="1" applyFill="1" applyBorder="1" applyAlignment="1">
      <alignment horizontal="center" vertical="center"/>
    </xf>
    <xf numFmtId="0" fontId="12" fillId="5" borderId="23" xfId="2" applyFont="1" applyFill="1" applyBorder="1" applyAlignment="1">
      <alignment horizontal="center" vertical="center"/>
    </xf>
    <xf numFmtId="0" fontId="12" fillId="5" borderId="23" xfId="2" quotePrefix="1" applyFont="1" applyFill="1" applyBorder="1" applyAlignment="1">
      <alignment horizontal="center" vertical="center"/>
    </xf>
    <xf numFmtId="164" fontId="10" fillId="7" borderId="0" xfId="2" applyNumberFormat="1" applyFont="1" applyFill="1" applyAlignment="1">
      <alignment horizontal="right" vertical="center" shrinkToFit="1"/>
    </xf>
    <xf numFmtId="164" fontId="10" fillId="0" borderId="0" xfId="2" applyNumberFormat="1" applyFont="1" applyAlignment="1">
      <alignment horizontal="right" vertical="center" shrinkToFit="1"/>
    </xf>
    <xf numFmtId="0" fontId="12" fillId="5" borderId="24" xfId="2" applyFont="1" applyFill="1" applyBorder="1" applyAlignment="1">
      <alignment horizontal="left" vertical="center"/>
    </xf>
    <xf numFmtId="0" fontId="12" fillId="5" borderId="25" xfId="2" applyFont="1" applyFill="1" applyBorder="1" applyAlignment="1">
      <alignment horizontal="left" vertical="center"/>
    </xf>
    <xf numFmtId="0" fontId="12" fillId="5" borderId="26" xfId="2" applyFont="1" applyFill="1" applyBorder="1" applyAlignment="1">
      <alignment horizontal="left" vertical="center"/>
    </xf>
    <xf numFmtId="3" fontId="10" fillId="0" borderId="0" xfId="2" applyNumberFormat="1" applyFont="1" applyAlignment="1">
      <alignment horizontal="right" vertical="center" shrinkToFit="1"/>
    </xf>
    <xf numFmtId="167" fontId="10" fillId="0" borderId="0" xfId="3" applyNumberFormat="1" applyFont="1" applyAlignment="1">
      <alignment horizontal="right" vertical="center" shrinkToFi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right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justify" vertical="center" wrapText="1"/>
    </xf>
    <xf numFmtId="0" fontId="12" fillId="5" borderId="0" xfId="2" applyFont="1" applyFill="1" applyAlignment="1">
      <alignment horizontal="center" vertical="center"/>
    </xf>
    <xf numFmtId="0" fontId="12" fillId="5" borderId="0" xfId="2" applyFont="1" applyFill="1" applyAlignment="1">
      <alignment horizontal="left" vertical="center"/>
    </xf>
    <xf numFmtId="168" fontId="10" fillId="7" borderId="0" xfId="2" applyNumberFormat="1" applyFont="1" applyFill="1" applyAlignment="1">
      <alignment horizontal="right" vertical="center" shrinkToFit="1"/>
    </xf>
    <xf numFmtId="0" fontId="5" fillId="0" borderId="28" xfId="0" applyFont="1" applyBorder="1" applyAlignment="1">
      <alignment horizontal="justify" vertical="center" wrapText="1"/>
    </xf>
    <xf numFmtId="0" fontId="20" fillId="9" borderId="28" xfId="0" applyFont="1" applyFill="1" applyBorder="1" applyAlignment="1">
      <alignment horizontal="justify" vertical="center" wrapText="1"/>
    </xf>
    <xf numFmtId="0" fontId="4" fillId="10" borderId="28" xfId="0" applyFont="1" applyFill="1" applyBorder="1" applyAlignment="1">
      <alignment horizontal="justify" vertical="center" wrapText="1"/>
    </xf>
    <xf numFmtId="0" fontId="4" fillId="11" borderId="28" xfId="0" applyFont="1" applyFill="1" applyBorder="1" applyAlignment="1">
      <alignment horizontal="justify" vertical="center" wrapText="1"/>
    </xf>
    <xf numFmtId="0" fontId="20" fillId="12" borderId="29" xfId="0" applyFont="1" applyFill="1" applyBorder="1" applyAlignment="1">
      <alignment horizontal="justify" vertical="center" wrapText="1"/>
    </xf>
    <xf numFmtId="0" fontId="4" fillId="11" borderId="32" xfId="0" applyFont="1" applyFill="1" applyBorder="1" applyAlignment="1">
      <alignment horizontal="justify" vertical="center" wrapText="1"/>
    </xf>
    <xf numFmtId="0" fontId="4" fillId="11" borderId="31" xfId="0" applyFont="1" applyFill="1" applyBorder="1" applyAlignment="1">
      <alignment horizontal="justify" vertical="center" wrapText="1"/>
    </xf>
    <xf numFmtId="0" fontId="5" fillId="0" borderId="30" xfId="0" applyFont="1" applyBorder="1" applyAlignment="1">
      <alignment horizontal="justify" vertical="center" wrapText="1"/>
    </xf>
    <xf numFmtId="0" fontId="20" fillId="9" borderId="31" xfId="0" applyFont="1" applyFill="1" applyBorder="1" applyAlignment="1">
      <alignment horizontal="justify" vertical="center" wrapText="1"/>
    </xf>
    <xf numFmtId="0" fontId="4" fillId="10" borderId="31" xfId="0" applyFont="1" applyFill="1" applyBorder="1" applyAlignment="1">
      <alignment horizontal="justify" vertical="center" wrapText="1"/>
    </xf>
    <xf numFmtId="0" fontId="20" fillId="12" borderId="31" xfId="0" applyFont="1" applyFill="1" applyBorder="1" applyAlignment="1">
      <alignment horizontal="justify" vertical="center" wrapText="1"/>
    </xf>
    <xf numFmtId="0" fontId="4" fillId="10" borderId="33" xfId="0" applyFont="1" applyFill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21" fillId="0" borderId="0" xfId="0" applyFont="1"/>
    <xf numFmtId="0" fontId="20" fillId="9" borderId="33" xfId="0" applyFont="1" applyFill="1" applyBorder="1" applyAlignment="1">
      <alignment horizontal="justify" vertical="center" wrapText="1"/>
    </xf>
    <xf numFmtId="0" fontId="20" fillId="12" borderId="33" xfId="0" applyFont="1" applyFill="1" applyBorder="1" applyAlignment="1">
      <alignment horizontal="justify" vertical="center" wrapText="1"/>
    </xf>
    <xf numFmtId="0" fontId="0" fillId="0" borderId="20" xfId="0" applyBorder="1"/>
    <xf numFmtId="2" fontId="0" fillId="0" borderId="20" xfId="0" applyNumberFormat="1" applyBorder="1"/>
    <xf numFmtId="2" fontId="0" fillId="0" borderId="0" xfId="0" applyNumberFormat="1"/>
    <xf numFmtId="0" fontId="0" fillId="0" borderId="0" xfId="0" quotePrefix="1" applyAlignment="1">
      <alignment horizontal="center" vertical="center" wrapText="1"/>
    </xf>
    <xf numFmtId="0" fontId="0" fillId="13" borderId="37" xfId="0" applyFill="1" applyBorder="1"/>
    <xf numFmtId="2" fontId="0" fillId="0" borderId="37" xfId="0" applyNumberFormat="1" applyBorder="1"/>
    <xf numFmtId="2" fontId="0" fillId="0" borderId="38" xfId="0" applyNumberFormat="1" applyBorder="1"/>
    <xf numFmtId="2" fontId="0" fillId="0" borderId="39" xfId="0" applyNumberFormat="1" applyBorder="1"/>
    <xf numFmtId="2" fontId="0" fillId="0" borderId="40" xfId="0" applyNumberFormat="1" applyBorder="1"/>
    <xf numFmtId="0" fontId="0" fillId="13" borderId="38" xfId="0" applyFill="1" applyBorder="1"/>
    <xf numFmtId="0" fontId="0" fillId="13" borderId="39" xfId="0" applyFill="1" applyBorder="1"/>
    <xf numFmtId="0" fontId="0" fillId="13" borderId="40" xfId="0" applyFill="1" applyBorder="1"/>
    <xf numFmtId="0" fontId="0" fillId="13" borderId="0" xfId="0" applyFill="1"/>
    <xf numFmtId="2" fontId="0" fillId="14" borderId="38" xfId="0" applyNumberFormat="1" applyFill="1" applyBorder="1"/>
    <xf numFmtId="2" fontId="0" fillId="15" borderId="39" xfId="0" applyNumberFormat="1" applyFill="1" applyBorder="1"/>
    <xf numFmtId="2" fontId="0" fillId="15" borderId="40" xfId="0" applyNumberFormat="1" applyFill="1" applyBorder="1"/>
    <xf numFmtId="9" fontId="0" fillId="0" borderId="0" xfId="1" applyFont="1"/>
    <xf numFmtId="169" fontId="0" fillId="0" borderId="0" xfId="1" applyNumberFormat="1" applyFont="1"/>
    <xf numFmtId="2" fontId="2" fillId="16" borderId="37" xfId="0" applyNumberFormat="1" applyFont="1" applyFill="1" applyBorder="1"/>
    <xf numFmtId="2" fontId="0" fillId="17" borderId="39" xfId="0" applyNumberFormat="1" applyFill="1" applyBorder="1"/>
    <xf numFmtId="2" fontId="2" fillId="18" borderId="40" xfId="0" applyNumberFormat="1" applyFont="1" applyFill="1" applyBorder="1"/>
    <xf numFmtId="0" fontId="22" fillId="2" borderId="41" xfId="0" applyFont="1" applyFill="1" applyBorder="1" applyAlignment="1">
      <alignment horizontal="right" vertical="center"/>
    </xf>
    <xf numFmtId="0" fontId="22" fillId="2" borderId="44" xfId="0" applyFont="1" applyFill="1" applyBorder="1" applyAlignment="1">
      <alignment horizontal="right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23" fillId="3" borderId="22" xfId="0" applyFont="1" applyFill="1" applyBorder="1" applyAlignment="1">
      <alignment horizontal="left" vertical="center"/>
    </xf>
    <xf numFmtId="0" fontId="24" fillId="3" borderId="22" xfId="0" applyFont="1" applyFill="1" applyBorder="1" applyAlignment="1">
      <alignment horizontal="center" vertical="center"/>
    </xf>
    <xf numFmtId="164" fontId="10" fillId="7" borderId="22" xfId="2" applyNumberFormat="1" applyFont="1" applyFill="1" applyBorder="1" applyAlignment="1">
      <alignment horizontal="center" vertical="center" shrinkToFit="1"/>
    </xf>
    <xf numFmtId="164" fontId="13" fillId="0" borderId="22" xfId="2" applyNumberFormat="1" applyFont="1" applyBorder="1" applyAlignment="1">
      <alignment horizontal="center"/>
    </xf>
    <xf numFmtId="0" fontId="25" fillId="0" borderId="20" xfId="0" applyFont="1" applyBorder="1" applyAlignment="1">
      <alignment horizontal="left" vertical="center"/>
    </xf>
    <xf numFmtId="0" fontId="26" fillId="0" borderId="20" xfId="0" applyFont="1" applyBorder="1" applyAlignment="1">
      <alignment horizontal="center" vertical="center"/>
    </xf>
    <xf numFmtId="164" fontId="10" fillId="7" borderId="20" xfId="2" applyNumberFormat="1" applyFont="1" applyFill="1" applyBorder="1" applyAlignment="1">
      <alignment horizontal="center" vertical="center" shrinkToFit="1"/>
    </xf>
    <xf numFmtId="164" fontId="13" fillId="0" borderId="20" xfId="2" applyNumberFormat="1" applyFont="1" applyBorder="1" applyAlignment="1">
      <alignment horizontal="center"/>
    </xf>
    <xf numFmtId="0" fontId="23" fillId="3" borderId="20" xfId="0" applyFont="1" applyFill="1" applyBorder="1" applyAlignment="1">
      <alignment horizontal="left" vertical="center"/>
    </xf>
    <xf numFmtId="0" fontId="24" fillId="3" borderId="20" xfId="0" applyFont="1" applyFill="1" applyBorder="1" applyAlignment="1">
      <alignment horizontal="center" vertical="center"/>
    </xf>
    <xf numFmtId="0" fontId="13" fillId="0" borderId="20" xfId="2" applyFont="1" applyBorder="1" applyAlignment="1">
      <alignment horizontal="center"/>
    </xf>
    <xf numFmtId="0" fontId="22" fillId="2" borderId="47" xfId="0" applyFont="1" applyFill="1" applyBorder="1" applyAlignment="1">
      <alignment horizontal="right" vertical="center"/>
    </xf>
    <xf numFmtId="0" fontId="22" fillId="2" borderId="48" xfId="0" applyFont="1" applyFill="1" applyBorder="1" applyAlignment="1">
      <alignment horizontal="right" vertical="center"/>
    </xf>
    <xf numFmtId="0" fontId="22" fillId="2" borderId="48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vertical="center"/>
    </xf>
    <xf numFmtId="0" fontId="25" fillId="0" borderId="20" xfId="0" applyFont="1" applyBorder="1" applyAlignment="1">
      <alignment vertical="center"/>
    </xf>
    <xf numFmtId="0" fontId="16" fillId="2" borderId="20" xfId="0" applyFont="1" applyFill="1" applyBorder="1" applyAlignment="1">
      <alignment horizontal="justify" vertical="center" wrapText="1"/>
    </xf>
    <xf numFmtId="0" fontId="14" fillId="0" borderId="20" xfId="0" applyFont="1" applyBorder="1" applyAlignment="1">
      <alignment horizontal="justify" vertical="center" wrapText="1"/>
    </xf>
    <xf numFmtId="0" fontId="17" fillId="0" borderId="20" xfId="0" applyFont="1" applyBorder="1" applyAlignment="1">
      <alignment horizontal="justify" vertical="center" wrapText="1"/>
    </xf>
    <xf numFmtId="0" fontId="18" fillId="3" borderId="20" xfId="0" applyFont="1" applyFill="1" applyBorder="1" applyAlignment="1">
      <alignment horizontal="justify" vertical="center" wrapText="1"/>
    </xf>
    <xf numFmtId="0" fontId="19" fillId="3" borderId="20" xfId="0" applyFont="1" applyFill="1" applyBorder="1" applyAlignment="1">
      <alignment horizontal="justify" vertical="center" wrapText="1"/>
    </xf>
    <xf numFmtId="0" fontId="19" fillId="8" borderId="20" xfId="0" applyFont="1" applyFill="1" applyBorder="1" applyAlignment="1">
      <alignment horizontal="justify" vertical="center" wrapText="1"/>
    </xf>
    <xf numFmtId="0" fontId="18" fillId="0" borderId="20" xfId="0" applyFont="1" applyBorder="1" applyAlignment="1">
      <alignment horizontal="justify" vertical="center" wrapText="1"/>
    </xf>
    <xf numFmtId="0" fontId="19" fillId="0" borderId="20" xfId="0" applyFont="1" applyBorder="1" applyAlignment="1">
      <alignment horizontal="justify" vertical="center" wrapText="1"/>
    </xf>
    <xf numFmtId="0" fontId="14" fillId="3" borderId="20" xfId="0" applyFont="1" applyFill="1" applyBorder="1" applyAlignment="1">
      <alignment horizontal="justify" vertical="center" wrapText="1"/>
    </xf>
    <xf numFmtId="0" fontId="17" fillId="3" borderId="20" xfId="0" applyFont="1" applyFill="1" applyBorder="1" applyAlignment="1">
      <alignment horizontal="justify" vertical="center" wrapText="1"/>
    </xf>
    <xf numFmtId="0" fontId="18" fillId="19" borderId="20" xfId="0" applyFont="1" applyFill="1" applyBorder="1" applyAlignment="1">
      <alignment horizontal="justify" vertical="center" wrapText="1"/>
    </xf>
    <xf numFmtId="0" fontId="19" fillId="19" borderId="20" xfId="0" applyFont="1" applyFill="1" applyBorder="1" applyAlignment="1">
      <alignment horizontal="justify" vertical="center" wrapText="1"/>
    </xf>
    <xf numFmtId="0" fontId="14" fillId="19" borderId="20" xfId="0" applyFont="1" applyFill="1" applyBorder="1" applyAlignment="1">
      <alignment horizontal="justify" vertical="center" wrapText="1"/>
    </xf>
    <xf numFmtId="0" fontId="17" fillId="19" borderId="20" xfId="0" applyFont="1" applyFill="1" applyBorder="1" applyAlignment="1">
      <alignment horizontal="justify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9" fillId="10" borderId="36" xfId="0" applyFont="1" applyFill="1" applyBorder="1" applyAlignment="1">
      <alignment horizontal="center" vertical="center" wrapText="1"/>
    </xf>
    <xf numFmtId="0" fontId="16" fillId="12" borderId="36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6" fillId="9" borderId="36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9" fillId="11" borderId="36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8" fillId="19" borderId="20" xfId="0" applyFont="1" applyFill="1" applyBorder="1" applyAlignment="1">
      <alignment horizontal="center" vertical="center" wrapText="1"/>
    </xf>
    <xf numFmtId="0" fontId="14" fillId="19" borderId="20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4"/>
    <xf numFmtId="0" fontId="0" fillId="0" borderId="0" xfId="0" applyAlignment="1">
      <alignment horizontal="right"/>
    </xf>
    <xf numFmtId="0" fontId="28" fillId="0" borderId="0" xfId="4" applyFill="1"/>
    <xf numFmtId="0" fontId="4" fillId="0" borderId="3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3" borderId="4" xfId="0" applyNumberFormat="1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22" fontId="9" fillId="0" borderId="0" xfId="2" applyNumberFormat="1"/>
    <xf numFmtId="22" fontId="28" fillId="0" borderId="0" xfId="4" applyNumberFormat="1"/>
    <xf numFmtId="0" fontId="28" fillId="0" borderId="0" xfId="4" applyAlignment="1">
      <alignment horizontal="left" vertical="center"/>
    </xf>
    <xf numFmtId="22" fontId="10" fillId="0" borderId="0" xfId="2" applyNumberFormat="1" applyFont="1" applyAlignment="1">
      <alignment horizontal="left" vertical="center"/>
    </xf>
    <xf numFmtId="0" fontId="30" fillId="0" borderId="0" xfId="0" applyFont="1" applyAlignment="1">
      <alignment horizontal="right"/>
    </xf>
    <xf numFmtId="0" fontId="31" fillId="0" borderId="0" xfId="0" applyFont="1"/>
    <xf numFmtId="0" fontId="6" fillId="2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22" fillId="2" borderId="42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12" fillId="5" borderId="24" xfId="2" applyFont="1" applyFill="1" applyBorder="1" applyAlignment="1">
      <alignment horizontal="center" vertical="center"/>
    </xf>
    <xf numFmtId="0" fontId="9" fillId="0" borderId="25" xfId="2" applyBorder="1" applyAlignment="1">
      <alignment horizontal="center" vertical="center"/>
    </xf>
    <xf numFmtId="0" fontId="9" fillId="0" borderId="26" xfId="2" applyBorder="1" applyAlignment="1">
      <alignment horizontal="center" vertical="center"/>
    </xf>
    <xf numFmtId="0" fontId="12" fillId="5" borderId="27" xfId="2" applyFont="1" applyFill="1" applyBorder="1" applyAlignment="1">
      <alignment horizontal="center" vertical="center"/>
    </xf>
    <xf numFmtId="0" fontId="9" fillId="0" borderId="0" xfId="2" applyAlignment="1">
      <alignment horizontal="center"/>
    </xf>
    <xf numFmtId="0" fontId="12" fillId="5" borderId="27" xfId="2" applyFont="1" applyFill="1" applyBorder="1" applyAlignment="1">
      <alignment horizontal="center" vertical="center" wrapText="1"/>
    </xf>
    <xf numFmtId="0" fontId="9" fillId="0" borderId="0" xfId="2" applyAlignment="1">
      <alignment horizontal="center" wrapText="1"/>
    </xf>
    <xf numFmtId="0" fontId="22" fillId="2" borderId="47" xfId="0" applyFont="1" applyFill="1" applyBorder="1" applyAlignment="1">
      <alignment horizontal="center" vertical="center"/>
    </xf>
    <xf numFmtId="0" fontId="12" fillId="5" borderId="23" xfId="2" applyFont="1" applyFill="1" applyBorder="1" applyAlignment="1">
      <alignment horizontal="left" vertical="center"/>
    </xf>
    <xf numFmtId="0" fontId="12" fillId="5" borderId="24" xfId="2" applyFont="1" applyFill="1" applyBorder="1" applyAlignment="1">
      <alignment horizontal="center" vertical="center" wrapText="1"/>
    </xf>
    <xf numFmtId="0" fontId="9" fillId="0" borderId="25" xfId="2" applyBorder="1" applyAlignment="1">
      <alignment horizontal="center" vertical="center" wrapText="1"/>
    </xf>
    <xf numFmtId="0" fontId="9" fillId="0" borderId="26" xfId="2" applyBorder="1" applyAlignment="1">
      <alignment horizontal="center" vertical="center" wrapText="1"/>
    </xf>
    <xf numFmtId="0" fontId="12" fillId="5" borderId="23" xfId="2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justify" vertical="center" wrapText="1"/>
    </xf>
    <xf numFmtId="0" fontId="15" fillId="2" borderId="20" xfId="0" applyFont="1" applyFill="1" applyBorder="1" applyAlignment="1">
      <alignment horizontal="justify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</cellXfs>
  <cellStyles count="5">
    <cellStyle name="Comma 2" xfId="3" xr:uid="{21D196F1-C44C-4516-B801-249DA47D3BD2}"/>
    <cellStyle name="Hyperlink" xfId="4" builtinId="8"/>
    <cellStyle name="Normal" xfId="0" builtinId="0"/>
    <cellStyle name="Normal 2" xfId="2" xr:uid="{E63C6496-B912-4BF6-A51D-0158714EE9F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5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1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5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7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9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1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1'!$C$1</c:f>
              <c:strCache>
                <c:ptCount val="1"/>
                <c:pt idx="0">
                  <c:v>Unit non-response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B3-4FC1-854B-F295D13353C8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B3-4FC1-854B-F295D13353C8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B3-4FC1-854B-F295D13353C8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B3-4FC1-854B-F295D13353C8}"/>
              </c:ext>
            </c:extLst>
          </c:dPt>
          <c:cat>
            <c:multiLvlStrRef>
              <c:f>'Figure 1'!$A$2:$B$30</c:f>
              <c:multiLvlStrCache>
                <c:ptCount val="29"/>
                <c:lvl>
                  <c:pt idx="0">
                    <c:v>Germany</c:v>
                  </c:pt>
                  <c:pt idx="1">
                    <c:v>Belgium</c:v>
                  </c:pt>
                  <c:pt idx="2">
                    <c:v>Denmark</c:v>
                  </c:pt>
                  <c:pt idx="3">
                    <c:v>Austria</c:v>
                  </c:pt>
                  <c:pt idx="4">
                    <c:v>Greece</c:v>
                  </c:pt>
                  <c:pt idx="5">
                    <c:v>Ireland</c:v>
                  </c:pt>
                  <c:pt idx="6">
                    <c:v>France</c:v>
                  </c:pt>
                  <c:pt idx="7">
                    <c:v>Finland</c:v>
                  </c:pt>
                  <c:pt idx="8">
                    <c:v>Estonia</c:v>
                  </c:pt>
                  <c:pt idx="9">
                    <c:v>Portugal</c:v>
                  </c:pt>
                  <c:pt idx="10">
                    <c:v>Croatia</c:v>
                  </c:pt>
                  <c:pt idx="11">
                    <c:v>Italy</c:v>
                  </c:pt>
                  <c:pt idx="12">
                    <c:v>Poland</c:v>
                  </c:pt>
                  <c:pt idx="13">
                    <c:v>Serbia</c:v>
                  </c:pt>
                  <c:pt idx="14">
                    <c:v>Malta</c:v>
                  </c:pt>
                  <c:pt idx="15">
                    <c:v>Luxembourg</c:v>
                  </c:pt>
                  <c:pt idx="16">
                    <c:v>Norway</c:v>
                  </c:pt>
                  <c:pt idx="17">
                    <c:v>Sweden</c:v>
                  </c:pt>
                  <c:pt idx="18">
                    <c:v>Slovenia</c:v>
                  </c:pt>
                  <c:pt idx="19">
                    <c:v>Hungary</c:v>
                  </c:pt>
                  <c:pt idx="20">
                    <c:v>Netherlands</c:v>
                  </c:pt>
                  <c:pt idx="21">
                    <c:v>Bulgaria</c:v>
                  </c:pt>
                  <c:pt idx="22">
                    <c:v>Czechia</c:v>
                  </c:pt>
                  <c:pt idx="23">
                    <c:v>Cyprus</c:v>
                  </c:pt>
                  <c:pt idx="24">
                    <c:v>Latvia</c:v>
                  </c:pt>
                  <c:pt idx="25">
                    <c:v>Slovakia</c:v>
                  </c:pt>
                  <c:pt idx="26">
                    <c:v>Romania</c:v>
                  </c:pt>
                  <c:pt idx="27">
                    <c:v>Lithuania</c:v>
                  </c:pt>
                  <c:pt idx="28">
                    <c:v>Spain</c:v>
                  </c:pt>
                </c:lvl>
                <c:lvl>
                  <c:pt idx="0">
                    <c:v>Voluntary participation</c:v>
                  </c:pt>
                  <c:pt idx="4">
                    <c:v>Mandatory participation</c:v>
                  </c:pt>
                </c:lvl>
              </c:multiLvlStrCache>
            </c:multiLvlStrRef>
          </c:cat>
          <c:val>
            <c:numRef>
              <c:f>'Figure 1'!$C$2:$C$30</c:f>
              <c:numCache>
                <c:formatCode>0.0</c:formatCode>
                <c:ptCount val="29"/>
                <c:pt idx="0">
                  <c:v>0.81399999999999995</c:v>
                </c:pt>
                <c:pt idx="1">
                  <c:v>0.53600000000000003</c:v>
                </c:pt>
                <c:pt idx="2">
                  <c:v>0.52900000000000003</c:v>
                </c:pt>
                <c:pt idx="3">
                  <c:v>0.47099999999999997</c:v>
                </c:pt>
                <c:pt idx="4">
                  <c:v>0.753</c:v>
                </c:pt>
                <c:pt idx="5">
                  <c:v>0.55700000000000005</c:v>
                </c:pt>
                <c:pt idx="6">
                  <c:v>0.51200000000000001</c:v>
                </c:pt>
                <c:pt idx="7">
                  <c:v>0.441</c:v>
                </c:pt>
                <c:pt idx="8">
                  <c:v>0.41299999999999998</c:v>
                </c:pt>
                <c:pt idx="9">
                  <c:v>0.39900000000000002</c:v>
                </c:pt>
                <c:pt idx="10">
                  <c:v>0.38400000000000001</c:v>
                </c:pt>
                <c:pt idx="11">
                  <c:v>0.37</c:v>
                </c:pt>
                <c:pt idx="12">
                  <c:v>0.36499999999999999</c:v>
                </c:pt>
                <c:pt idx="13">
                  <c:v>0.29599999999999999</c:v>
                </c:pt>
                <c:pt idx="14">
                  <c:v>0.25900000000000001</c:v>
                </c:pt>
                <c:pt idx="15">
                  <c:v>0.23599999999999999</c:v>
                </c:pt>
                <c:pt idx="16">
                  <c:v>0.23100000000000001</c:v>
                </c:pt>
                <c:pt idx="17">
                  <c:v>0.221</c:v>
                </c:pt>
                <c:pt idx="18">
                  <c:v>0.17799999999999999</c:v>
                </c:pt>
                <c:pt idx="19">
                  <c:v>0.161</c:v>
                </c:pt>
                <c:pt idx="20">
                  <c:v>0.157</c:v>
                </c:pt>
                <c:pt idx="21">
                  <c:v>0.13400000000000001</c:v>
                </c:pt>
                <c:pt idx="22">
                  <c:v>0.13</c:v>
                </c:pt>
                <c:pt idx="23">
                  <c:v>0.106</c:v>
                </c:pt>
                <c:pt idx="24">
                  <c:v>7.0999999999999994E-2</c:v>
                </c:pt>
                <c:pt idx="25">
                  <c:v>6.2E-2</c:v>
                </c:pt>
                <c:pt idx="26">
                  <c:v>5.6000000000000001E-2</c:v>
                </c:pt>
                <c:pt idx="27">
                  <c:v>3.0000000000000001E-3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B3-4FC1-854B-F295D1335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5625023"/>
        <c:axId val="1605624063"/>
      </c:barChart>
      <c:catAx>
        <c:axId val="1605625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5624063"/>
        <c:crosses val="autoZero"/>
        <c:auto val="1"/>
        <c:lblAlgn val="ctr"/>
        <c:lblOffset val="100"/>
        <c:noMultiLvlLbl val="0"/>
      </c:catAx>
      <c:valAx>
        <c:axId val="160562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5625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2'!$C$11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2'!$A$12:$A$42</c:f>
              <c:strCache>
                <c:ptCount val="31"/>
                <c:pt idx="0">
                  <c:v>EU-27</c:v>
                </c:pt>
                <c:pt idx="1">
                  <c:v>Latvia</c:v>
                </c:pt>
                <c:pt idx="2">
                  <c:v>Norway</c:v>
                </c:pt>
                <c:pt idx="3">
                  <c:v>Sweden</c:v>
                </c:pt>
                <c:pt idx="4">
                  <c:v>Czechia</c:v>
                </c:pt>
                <c:pt idx="5">
                  <c:v>Belgium</c:v>
                </c:pt>
                <c:pt idx="6">
                  <c:v>Estonia</c:v>
                </c:pt>
                <c:pt idx="7">
                  <c:v>Austria</c:v>
                </c:pt>
                <c:pt idx="8">
                  <c:v>Slovenia</c:v>
                </c:pt>
                <c:pt idx="9">
                  <c:v>Germany</c:v>
                </c:pt>
                <c:pt idx="10">
                  <c:v>Netherlands</c:v>
                </c:pt>
                <c:pt idx="11">
                  <c:v>Luxembourg</c:v>
                </c:pt>
                <c:pt idx="12">
                  <c:v>France</c:v>
                </c:pt>
                <c:pt idx="13">
                  <c:v>Portugal</c:v>
                </c:pt>
                <c:pt idx="14">
                  <c:v>Spain</c:v>
                </c:pt>
                <c:pt idx="15">
                  <c:v>Denmark</c:v>
                </c:pt>
                <c:pt idx="16">
                  <c:v>Italy</c:v>
                </c:pt>
                <c:pt idx="17">
                  <c:v>Ireland</c:v>
                </c:pt>
                <c:pt idx="18">
                  <c:v>Cyprus</c:v>
                </c:pt>
                <c:pt idx="19">
                  <c:v>Finland</c:v>
                </c:pt>
                <c:pt idx="20">
                  <c:v>Slovakia</c:v>
                </c:pt>
                <c:pt idx="21">
                  <c:v>North Macedonia</c:v>
                </c:pt>
                <c:pt idx="22">
                  <c:v>Lithuania</c:v>
                </c:pt>
                <c:pt idx="23">
                  <c:v>Serbia</c:v>
                </c:pt>
                <c:pt idx="24">
                  <c:v>Croatia</c:v>
                </c:pt>
                <c:pt idx="25">
                  <c:v>Malta</c:v>
                </c:pt>
                <c:pt idx="26">
                  <c:v>Bulgaria</c:v>
                </c:pt>
                <c:pt idx="27">
                  <c:v>Poland</c:v>
                </c:pt>
                <c:pt idx="28">
                  <c:v>Hungary</c:v>
                </c:pt>
                <c:pt idx="29">
                  <c:v>Greece</c:v>
                </c:pt>
                <c:pt idx="30">
                  <c:v>Romania</c:v>
                </c:pt>
              </c:strCache>
            </c:strRef>
          </c:cat>
          <c:val>
            <c:numRef>
              <c:f>'Figure 2'!$C$12:$C$42</c:f>
              <c:numCache>
                <c:formatCode>#,##0.##########</c:formatCode>
                <c:ptCount val="31"/>
                <c:pt idx="0">
                  <c:v>67.400000000000006</c:v>
                </c:pt>
                <c:pt idx="1">
                  <c:v>96.8</c:v>
                </c:pt>
                <c:pt idx="2" formatCode="#,##0.0">
                  <c:v>93</c:v>
                </c:pt>
                <c:pt idx="3">
                  <c:v>91.5</c:v>
                </c:pt>
                <c:pt idx="4">
                  <c:v>85.9</c:v>
                </c:pt>
                <c:pt idx="5">
                  <c:v>82.2</c:v>
                </c:pt>
                <c:pt idx="6">
                  <c:v>79.8</c:v>
                </c:pt>
                <c:pt idx="7">
                  <c:v>79.3</c:v>
                </c:pt>
                <c:pt idx="8">
                  <c:v>78.400000000000006</c:v>
                </c:pt>
                <c:pt idx="9">
                  <c:v>77.2</c:v>
                </c:pt>
                <c:pt idx="10">
                  <c:v>76.8</c:v>
                </c:pt>
                <c:pt idx="11" formatCode="#,##0.0">
                  <c:v>76</c:v>
                </c:pt>
                <c:pt idx="12">
                  <c:v>75.900000000000006</c:v>
                </c:pt>
                <c:pt idx="13">
                  <c:v>75.599999999999994</c:v>
                </c:pt>
                <c:pt idx="14">
                  <c:v>73.2</c:v>
                </c:pt>
                <c:pt idx="15" formatCode="#,##0.0">
                  <c:v>71</c:v>
                </c:pt>
                <c:pt idx="16">
                  <c:v>68.900000000000006</c:v>
                </c:pt>
                <c:pt idx="17">
                  <c:v>68.400000000000006</c:v>
                </c:pt>
                <c:pt idx="18">
                  <c:v>65.7</c:v>
                </c:pt>
                <c:pt idx="19" formatCode="#,##0.0">
                  <c:v>61</c:v>
                </c:pt>
                <c:pt idx="20">
                  <c:v>58.9</c:v>
                </c:pt>
                <c:pt idx="21">
                  <c:v>56.2</c:v>
                </c:pt>
                <c:pt idx="22">
                  <c:v>54.1</c:v>
                </c:pt>
                <c:pt idx="23">
                  <c:v>49.2</c:v>
                </c:pt>
                <c:pt idx="24">
                  <c:v>48.2</c:v>
                </c:pt>
                <c:pt idx="25">
                  <c:v>45.1</c:v>
                </c:pt>
                <c:pt idx="26">
                  <c:v>41.1</c:v>
                </c:pt>
                <c:pt idx="27">
                  <c:v>40.9</c:v>
                </c:pt>
                <c:pt idx="28">
                  <c:v>37.700000000000003</c:v>
                </c:pt>
                <c:pt idx="29">
                  <c:v>17.8</c:v>
                </c:pt>
                <c:pt idx="30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0E-4A91-ADB7-440AFBD45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528896"/>
        <c:axId val="329529376"/>
      </c:barChart>
      <c:lineChart>
        <c:grouping val="standard"/>
        <c:varyColors val="0"/>
        <c:ser>
          <c:idx val="0"/>
          <c:order val="0"/>
          <c:tx>
            <c:strRef>
              <c:f>'Figure 2'!$B$11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2'!$A$12:$A$42</c:f>
              <c:strCache>
                <c:ptCount val="31"/>
                <c:pt idx="0">
                  <c:v>EU-27</c:v>
                </c:pt>
                <c:pt idx="1">
                  <c:v>Latvia</c:v>
                </c:pt>
                <c:pt idx="2">
                  <c:v>Norway</c:v>
                </c:pt>
                <c:pt idx="3">
                  <c:v>Sweden</c:v>
                </c:pt>
                <c:pt idx="4">
                  <c:v>Czechia</c:v>
                </c:pt>
                <c:pt idx="5">
                  <c:v>Belgium</c:v>
                </c:pt>
                <c:pt idx="6">
                  <c:v>Estonia</c:v>
                </c:pt>
                <c:pt idx="7">
                  <c:v>Austria</c:v>
                </c:pt>
                <c:pt idx="8">
                  <c:v>Slovenia</c:v>
                </c:pt>
                <c:pt idx="9">
                  <c:v>Germany</c:v>
                </c:pt>
                <c:pt idx="10">
                  <c:v>Netherlands</c:v>
                </c:pt>
                <c:pt idx="11">
                  <c:v>Luxembourg</c:v>
                </c:pt>
                <c:pt idx="12">
                  <c:v>France</c:v>
                </c:pt>
                <c:pt idx="13">
                  <c:v>Portugal</c:v>
                </c:pt>
                <c:pt idx="14">
                  <c:v>Spain</c:v>
                </c:pt>
                <c:pt idx="15">
                  <c:v>Denmark</c:v>
                </c:pt>
                <c:pt idx="16">
                  <c:v>Italy</c:v>
                </c:pt>
                <c:pt idx="17">
                  <c:v>Ireland</c:v>
                </c:pt>
                <c:pt idx="18">
                  <c:v>Cyprus</c:v>
                </c:pt>
                <c:pt idx="19">
                  <c:v>Finland</c:v>
                </c:pt>
                <c:pt idx="20">
                  <c:v>Slovakia</c:v>
                </c:pt>
                <c:pt idx="21">
                  <c:v>North Macedonia</c:v>
                </c:pt>
                <c:pt idx="22">
                  <c:v>Lithuania</c:v>
                </c:pt>
                <c:pt idx="23">
                  <c:v>Serbia</c:v>
                </c:pt>
                <c:pt idx="24">
                  <c:v>Croatia</c:v>
                </c:pt>
                <c:pt idx="25">
                  <c:v>Malta</c:v>
                </c:pt>
                <c:pt idx="26">
                  <c:v>Bulgaria</c:v>
                </c:pt>
                <c:pt idx="27">
                  <c:v>Poland</c:v>
                </c:pt>
                <c:pt idx="28">
                  <c:v>Hungary</c:v>
                </c:pt>
                <c:pt idx="29">
                  <c:v>Greece</c:v>
                </c:pt>
                <c:pt idx="30">
                  <c:v>Romania</c:v>
                </c:pt>
              </c:strCache>
            </c:strRef>
          </c:cat>
          <c:val>
            <c:numRef>
              <c:f>'Figure 2'!$B$12:$B$42</c:f>
              <c:numCache>
                <c:formatCode>#,##0.##########</c:formatCode>
                <c:ptCount val="31"/>
                <c:pt idx="0">
                  <c:v>70.5</c:v>
                </c:pt>
                <c:pt idx="1">
                  <c:v>99.9</c:v>
                </c:pt>
                <c:pt idx="2">
                  <c:v>99.1</c:v>
                </c:pt>
                <c:pt idx="3">
                  <c:v>93.1</c:v>
                </c:pt>
                <c:pt idx="4">
                  <c:v>90.6</c:v>
                </c:pt>
                <c:pt idx="5">
                  <c:v>83.9</c:v>
                </c:pt>
                <c:pt idx="6">
                  <c:v>86.1</c:v>
                </c:pt>
                <c:pt idx="7">
                  <c:v>88.1</c:v>
                </c:pt>
                <c:pt idx="8">
                  <c:v>84.1</c:v>
                </c:pt>
                <c:pt idx="9">
                  <c:v>77.3</c:v>
                </c:pt>
                <c:pt idx="10" formatCode="#,##0.0">
                  <c:v>85</c:v>
                </c:pt>
                <c:pt idx="11">
                  <c:v>77.099999999999994</c:v>
                </c:pt>
                <c:pt idx="12">
                  <c:v>78.900000000000006</c:v>
                </c:pt>
                <c:pt idx="13" formatCode="#,##0.0">
                  <c:v>75</c:v>
                </c:pt>
                <c:pt idx="14" formatCode="#,##0.0">
                  <c:v>86</c:v>
                </c:pt>
                <c:pt idx="15">
                  <c:v>86.6</c:v>
                </c:pt>
                <c:pt idx="16">
                  <c:v>60.2</c:v>
                </c:pt>
                <c:pt idx="17">
                  <c:v>77.400000000000006</c:v>
                </c:pt>
                <c:pt idx="18">
                  <c:v>69.5</c:v>
                </c:pt>
                <c:pt idx="19">
                  <c:v>83.1</c:v>
                </c:pt>
                <c:pt idx="20" formatCode="#,##0.0">
                  <c:v>70</c:v>
                </c:pt>
                <c:pt idx="21">
                  <c:v>61.9</c:v>
                </c:pt>
                <c:pt idx="22">
                  <c:v>61.6</c:v>
                </c:pt>
                <c:pt idx="24">
                  <c:v>55.4</c:v>
                </c:pt>
                <c:pt idx="25">
                  <c:v>61.6</c:v>
                </c:pt>
                <c:pt idx="26">
                  <c:v>42.2</c:v>
                </c:pt>
                <c:pt idx="27">
                  <c:v>44.7</c:v>
                </c:pt>
                <c:pt idx="28">
                  <c:v>43.8</c:v>
                </c:pt>
                <c:pt idx="29">
                  <c:v>21.7</c:v>
                </c:pt>
                <c:pt idx="30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0E-4A91-ADB7-440AFBD45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528896"/>
        <c:axId val="329529376"/>
      </c:lineChart>
      <c:catAx>
        <c:axId val="32952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9529376"/>
        <c:crosses val="autoZero"/>
        <c:auto val="1"/>
        <c:lblAlgn val="ctr"/>
        <c:lblOffset val="100"/>
        <c:noMultiLvlLbl val="0"/>
      </c:catAx>
      <c:valAx>
        <c:axId val="32952937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9528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3'!$C$11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3'!$A$12:$A$42</c:f>
              <c:strCache>
                <c:ptCount val="31"/>
                <c:pt idx="0">
                  <c:v>EU-27</c:v>
                </c:pt>
                <c:pt idx="1">
                  <c:v>Czechia</c:v>
                </c:pt>
                <c:pt idx="2">
                  <c:v>Norway</c:v>
                </c:pt>
                <c:pt idx="3">
                  <c:v>Belgium</c:v>
                </c:pt>
                <c:pt idx="4">
                  <c:v>Sweden</c:v>
                </c:pt>
                <c:pt idx="5">
                  <c:v>Austria</c:v>
                </c:pt>
                <c:pt idx="6">
                  <c:v>Luxembourg</c:v>
                </c:pt>
                <c:pt idx="7">
                  <c:v>Spain</c:v>
                </c:pt>
                <c:pt idx="8">
                  <c:v>Netherlands</c:v>
                </c:pt>
                <c:pt idx="9">
                  <c:v>France</c:v>
                </c:pt>
                <c:pt idx="10">
                  <c:v>Germany</c:v>
                </c:pt>
                <c:pt idx="11">
                  <c:v>Estonia</c:v>
                </c:pt>
                <c:pt idx="12">
                  <c:v>Italy</c:v>
                </c:pt>
                <c:pt idx="13">
                  <c:v>Slovenia</c:v>
                </c:pt>
                <c:pt idx="14">
                  <c:v>Portugal</c:v>
                </c:pt>
                <c:pt idx="15">
                  <c:v>Denmark</c:v>
                </c:pt>
                <c:pt idx="16">
                  <c:v>Slovakia</c:v>
                </c:pt>
                <c:pt idx="17">
                  <c:v>Cyprus</c:v>
                </c:pt>
                <c:pt idx="18">
                  <c:v>Ireland</c:v>
                </c:pt>
                <c:pt idx="19">
                  <c:v>Finland</c:v>
                </c:pt>
                <c:pt idx="20">
                  <c:v>Lithuania</c:v>
                </c:pt>
                <c:pt idx="21">
                  <c:v>Serbia</c:v>
                </c:pt>
                <c:pt idx="22">
                  <c:v>North Macedonia</c:v>
                </c:pt>
                <c:pt idx="23">
                  <c:v>Latvia</c:v>
                </c:pt>
                <c:pt idx="24">
                  <c:v>Croatia</c:v>
                </c:pt>
                <c:pt idx="25">
                  <c:v>Malta</c:v>
                </c:pt>
                <c:pt idx="26">
                  <c:v>Bulgaria</c:v>
                </c:pt>
                <c:pt idx="27">
                  <c:v>Poland</c:v>
                </c:pt>
                <c:pt idx="28">
                  <c:v>Hungary</c:v>
                </c:pt>
                <c:pt idx="29">
                  <c:v>Greece</c:v>
                </c:pt>
                <c:pt idx="30">
                  <c:v>Romania</c:v>
                </c:pt>
              </c:strCache>
            </c:strRef>
          </c:cat>
          <c:val>
            <c:numRef>
              <c:f>'Figure 3'!$C$12:$C$42</c:f>
              <c:numCache>
                <c:formatCode>#,##0.##########</c:formatCode>
                <c:ptCount val="31"/>
                <c:pt idx="0">
                  <c:v>54.9</c:v>
                </c:pt>
                <c:pt idx="1">
                  <c:v>84.6</c:v>
                </c:pt>
                <c:pt idx="2" formatCode="#,##0.0">
                  <c:v>79</c:v>
                </c:pt>
                <c:pt idx="3">
                  <c:v>75.5</c:v>
                </c:pt>
                <c:pt idx="4">
                  <c:v>75.3</c:v>
                </c:pt>
                <c:pt idx="5">
                  <c:v>69.5</c:v>
                </c:pt>
                <c:pt idx="6">
                  <c:v>69.099999999999994</c:v>
                </c:pt>
                <c:pt idx="7">
                  <c:v>64.8</c:v>
                </c:pt>
                <c:pt idx="8">
                  <c:v>64.7</c:v>
                </c:pt>
                <c:pt idx="9">
                  <c:v>63.3</c:v>
                </c:pt>
                <c:pt idx="10">
                  <c:v>63.2</c:v>
                </c:pt>
                <c:pt idx="11">
                  <c:v>59.6</c:v>
                </c:pt>
                <c:pt idx="12">
                  <c:v>59.5</c:v>
                </c:pt>
                <c:pt idx="13">
                  <c:v>57.6</c:v>
                </c:pt>
                <c:pt idx="14">
                  <c:v>52.9</c:v>
                </c:pt>
                <c:pt idx="15">
                  <c:v>50.7</c:v>
                </c:pt>
                <c:pt idx="16" formatCode="#,##0.0">
                  <c:v>50</c:v>
                </c:pt>
                <c:pt idx="17">
                  <c:v>49.4</c:v>
                </c:pt>
                <c:pt idx="18">
                  <c:v>48.4</c:v>
                </c:pt>
                <c:pt idx="19" formatCode="#,##0.0">
                  <c:v>45</c:v>
                </c:pt>
                <c:pt idx="20">
                  <c:v>41.1</c:v>
                </c:pt>
                <c:pt idx="21">
                  <c:v>40.799999999999997</c:v>
                </c:pt>
                <c:pt idx="22">
                  <c:v>40.700000000000003</c:v>
                </c:pt>
                <c:pt idx="23">
                  <c:v>33.6</c:v>
                </c:pt>
                <c:pt idx="24">
                  <c:v>31.1</c:v>
                </c:pt>
                <c:pt idx="25">
                  <c:v>29.2</c:v>
                </c:pt>
                <c:pt idx="26">
                  <c:v>26.7</c:v>
                </c:pt>
                <c:pt idx="27">
                  <c:v>26.1</c:v>
                </c:pt>
                <c:pt idx="28">
                  <c:v>23.6</c:v>
                </c:pt>
                <c:pt idx="29" formatCode="#,##0.0">
                  <c:v>13</c:v>
                </c:pt>
                <c:pt idx="30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F-4468-9716-6BA1537B1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6137071"/>
        <c:axId val="876137551"/>
      </c:barChart>
      <c:lineChart>
        <c:grouping val="standard"/>
        <c:varyColors val="0"/>
        <c:ser>
          <c:idx val="0"/>
          <c:order val="0"/>
          <c:tx>
            <c:strRef>
              <c:f>'Figure 3'!$B$11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3'!$A$12:$A$42</c:f>
              <c:strCache>
                <c:ptCount val="31"/>
                <c:pt idx="0">
                  <c:v>EU-27</c:v>
                </c:pt>
                <c:pt idx="1">
                  <c:v>Czechia</c:v>
                </c:pt>
                <c:pt idx="2">
                  <c:v>Norway</c:v>
                </c:pt>
                <c:pt idx="3">
                  <c:v>Belgium</c:v>
                </c:pt>
                <c:pt idx="4">
                  <c:v>Sweden</c:v>
                </c:pt>
                <c:pt idx="5">
                  <c:v>Austria</c:v>
                </c:pt>
                <c:pt idx="6">
                  <c:v>Luxembourg</c:v>
                </c:pt>
                <c:pt idx="7">
                  <c:v>Spain</c:v>
                </c:pt>
                <c:pt idx="8">
                  <c:v>Netherlands</c:v>
                </c:pt>
                <c:pt idx="9">
                  <c:v>France</c:v>
                </c:pt>
                <c:pt idx="10">
                  <c:v>Germany</c:v>
                </c:pt>
                <c:pt idx="11">
                  <c:v>Estonia</c:v>
                </c:pt>
                <c:pt idx="12">
                  <c:v>Italy</c:v>
                </c:pt>
                <c:pt idx="13">
                  <c:v>Slovenia</c:v>
                </c:pt>
                <c:pt idx="14">
                  <c:v>Portugal</c:v>
                </c:pt>
                <c:pt idx="15">
                  <c:v>Denmark</c:v>
                </c:pt>
                <c:pt idx="16">
                  <c:v>Slovakia</c:v>
                </c:pt>
                <c:pt idx="17">
                  <c:v>Cyprus</c:v>
                </c:pt>
                <c:pt idx="18">
                  <c:v>Ireland</c:v>
                </c:pt>
                <c:pt idx="19">
                  <c:v>Finland</c:v>
                </c:pt>
                <c:pt idx="20">
                  <c:v>Lithuania</c:v>
                </c:pt>
                <c:pt idx="21">
                  <c:v>Serbia</c:v>
                </c:pt>
                <c:pt idx="22">
                  <c:v>North Macedonia</c:v>
                </c:pt>
                <c:pt idx="23">
                  <c:v>Latvia</c:v>
                </c:pt>
                <c:pt idx="24">
                  <c:v>Croatia</c:v>
                </c:pt>
                <c:pt idx="25">
                  <c:v>Malta</c:v>
                </c:pt>
                <c:pt idx="26">
                  <c:v>Bulgaria</c:v>
                </c:pt>
                <c:pt idx="27">
                  <c:v>Poland</c:v>
                </c:pt>
                <c:pt idx="28">
                  <c:v>Hungary</c:v>
                </c:pt>
                <c:pt idx="29">
                  <c:v>Greece</c:v>
                </c:pt>
                <c:pt idx="30">
                  <c:v>Romania</c:v>
                </c:pt>
              </c:strCache>
            </c:strRef>
          </c:cat>
          <c:val>
            <c:numRef>
              <c:f>'Figure 3'!$B$12:$B$42</c:f>
              <c:numCache>
                <c:formatCode>#,##0.##########</c:formatCode>
                <c:ptCount val="31"/>
                <c:pt idx="0">
                  <c:v>60.2</c:v>
                </c:pt>
                <c:pt idx="1">
                  <c:v>89.4</c:v>
                </c:pt>
                <c:pt idx="2">
                  <c:v>90.4</c:v>
                </c:pt>
                <c:pt idx="3">
                  <c:v>78.400000000000006</c:v>
                </c:pt>
                <c:pt idx="4">
                  <c:v>81.599999999999994</c:v>
                </c:pt>
                <c:pt idx="5">
                  <c:v>81.599999999999994</c:v>
                </c:pt>
                <c:pt idx="6">
                  <c:v>71.900000000000006</c:v>
                </c:pt>
                <c:pt idx="7">
                  <c:v>80.599999999999994</c:v>
                </c:pt>
                <c:pt idx="8">
                  <c:v>75.5</c:v>
                </c:pt>
                <c:pt idx="9">
                  <c:v>75.099999999999994</c:v>
                </c:pt>
                <c:pt idx="10">
                  <c:v>61.9</c:v>
                </c:pt>
                <c:pt idx="11">
                  <c:v>64.400000000000006</c:v>
                </c:pt>
                <c:pt idx="12">
                  <c:v>52.3</c:v>
                </c:pt>
                <c:pt idx="13">
                  <c:v>72.900000000000006</c:v>
                </c:pt>
                <c:pt idx="14">
                  <c:v>53.8</c:v>
                </c:pt>
                <c:pt idx="15">
                  <c:v>69.900000000000006</c:v>
                </c:pt>
                <c:pt idx="16">
                  <c:v>63.6</c:v>
                </c:pt>
                <c:pt idx="17">
                  <c:v>52.1</c:v>
                </c:pt>
                <c:pt idx="18">
                  <c:v>57.1</c:v>
                </c:pt>
                <c:pt idx="19" formatCode="#,##0.0">
                  <c:v>78</c:v>
                </c:pt>
                <c:pt idx="20">
                  <c:v>43.7</c:v>
                </c:pt>
                <c:pt idx="22">
                  <c:v>45.9</c:v>
                </c:pt>
                <c:pt idx="23">
                  <c:v>31.3</c:v>
                </c:pt>
                <c:pt idx="24">
                  <c:v>42.7</c:v>
                </c:pt>
                <c:pt idx="25">
                  <c:v>43.3</c:v>
                </c:pt>
                <c:pt idx="26">
                  <c:v>31.9</c:v>
                </c:pt>
                <c:pt idx="27">
                  <c:v>29.2</c:v>
                </c:pt>
                <c:pt idx="28">
                  <c:v>32.1</c:v>
                </c:pt>
                <c:pt idx="29">
                  <c:v>12.7</c:v>
                </c:pt>
                <c:pt idx="30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AF-4468-9716-6BA1537B1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137071"/>
        <c:axId val="876137551"/>
      </c:lineChart>
      <c:catAx>
        <c:axId val="87613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137551"/>
        <c:crosses val="autoZero"/>
        <c:auto val="1"/>
        <c:lblAlgn val="ctr"/>
        <c:lblOffset val="100"/>
        <c:noMultiLvlLbl val="0"/>
      </c:catAx>
      <c:valAx>
        <c:axId val="876137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137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4'!$C$11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4'!$A$12:$A$42</c:f>
              <c:strCache>
                <c:ptCount val="31"/>
                <c:pt idx="0">
                  <c:v>EU-27</c:v>
                </c:pt>
                <c:pt idx="1">
                  <c:v>Czechia</c:v>
                </c:pt>
                <c:pt idx="2">
                  <c:v>Spain</c:v>
                </c:pt>
                <c:pt idx="3">
                  <c:v>Luxembourg</c:v>
                </c:pt>
                <c:pt idx="4">
                  <c:v>Norway</c:v>
                </c:pt>
                <c:pt idx="5">
                  <c:v>Belgium</c:v>
                </c:pt>
                <c:pt idx="6">
                  <c:v>Sweden</c:v>
                </c:pt>
                <c:pt idx="7">
                  <c:v>Slovakia</c:v>
                </c:pt>
                <c:pt idx="8">
                  <c:v>Slovenia</c:v>
                </c:pt>
                <c:pt idx="9">
                  <c:v>France</c:v>
                </c:pt>
                <c:pt idx="10">
                  <c:v>Italy</c:v>
                </c:pt>
                <c:pt idx="11">
                  <c:v>Germany</c:v>
                </c:pt>
                <c:pt idx="12">
                  <c:v>Portugal</c:v>
                </c:pt>
                <c:pt idx="13">
                  <c:v>Netherlands</c:v>
                </c:pt>
                <c:pt idx="14">
                  <c:v>Ireland</c:v>
                </c:pt>
                <c:pt idx="15">
                  <c:v>Austria</c:v>
                </c:pt>
                <c:pt idx="16">
                  <c:v>Estonia</c:v>
                </c:pt>
                <c:pt idx="17">
                  <c:v>Latvia</c:v>
                </c:pt>
                <c:pt idx="18">
                  <c:v>Cyprus</c:v>
                </c:pt>
                <c:pt idx="19">
                  <c:v>Finland</c:v>
                </c:pt>
                <c:pt idx="20">
                  <c:v>Poland</c:v>
                </c:pt>
                <c:pt idx="21">
                  <c:v>Malta</c:v>
                </c:pt>
                <c:pt idx="22">
                  <c:v>Lithuania</c:v>
                </c:pt>
                <c:pt idx="23">
                  <c:v>Denmark</c:v>
                </c:pt>
                <c:pt idx="24">
                  <c:v>Serbia</c:v>
                </c:pt>
                <c:pt idx="25">
                  <c:v>Croatia</c:v>
                </c:pt>
                <c:pt idx="26">
                  <c:v>Bulgaria</c:v>
                </c:pt>
                <c:pt idx="27">
                  <c:v>Hungary</c:v>
                </c:pt>
                <c:pt idx="28">
                  <c:v>Romania</c:v>
                </c:pt>
                <c:pt idx="29">
                  <c:v>North Macedonia</c:v>
                </c:pt>
                <c:pt idx="30">
                  <c:v>Greece</c:v>
                </c:pt>
              </c:strCache>
            </c:strRef>
          </c:cat>
          <c:val>
            <c:numRef>
              <c:f>'Figure 4'!$C$12:$C$42</c:f>
              <c:numCache>
                <c:formatCode>#,##0.##########</c:formatCode>
                <c:ptCount val="31"/>
                <c:pt idx="0">
                  <c:v>42.4</c:v>
                </c:pt>
                <c:pt idx="1">
                  <c:v>82.8</c:v>
                </c:pt>
                <c:pt idx="2" formatCode="#,##0.0">
                  <c:v>65</c:v>
                </c:pt>
                <c:pt idx="3">
                  <c:v>56.9</c:v>
                </c:pt>
                <c:pt idx="4">
                  <c:v>51.9</c:v>
                </c:pt>
                <c:pt idx="5">
                  <c:v>50.7</c:v>
                </c:pt>
                <c:pt idx="6">
                  <c:v>50.5</c:v>
                </c:pt>
                <c:pt idx="7">
                  <c:v>48.7</c:v>
                </c:pt>
                <c:pt idx="8">
                  <c:v>47.2</c:v>
                </c:pt>
                <c:pt idx="9">
                  <c:v>46.6</c:v>
                </c:pt>
                <c:pt idx="10">
                  <c:v>44.6</c:v>
                </c:pt>
                <c:pt idx="11">
                  <c:v>43.7</c:v>
                </c:pt>
                <c:pt idx="12">
                  <c:v>42.6</c:v>
                </c:pt>
                <c:pt idx="13">
                  <c:v>39.200000000000003</c:v>
                </c:pt>
                <c:pt idx="14">
                  <c:v>37.1</c:v>
                </c:pt>
                <c:pt idx="15">
                  <c:v>34.9</c:v>
                </c:pt>
                <c:pt idx="16">
                  <c:v>31.3</c:v>
                </c:pt>
                <c:pt idx="17">
                  <c:v>30.7</c:v>
                </c:pt>
                <c:pt idx="18">
                  <c:v>30.3</c:v>
                </c:pt>
                <c:pt idx="19">
                  <c:v>29.1</c:v>
                </c:pt>
                <c:pt idx="20">
                  <c:v>28.8</c:v>
                </c:pt>
                <c:pt idx="21">
                  <c:v>27.8</c:v>
                </c:pt>
                <c:pt idx="22">
                  <c:v>26.4</c:v>
                </c:pt>
                <c:pt idx="23">
                  <c:v>25.5</c:v>
                </c:pt>
                <c:pt idx="24">
                  <c:v>24.8</c:v>
                </c:pt>
                <c:pt idx="25">
                  <c:v>24.2</c:v>
                </c:pt>
                <c:pt idx="26" formatCode="#,##0.0">
                  <c:v>23</c:v>
                </c:pt>
                <c:pt idx="27">
                  <c:v>18.100000000000001</c:v>
                </c:pt>
                <c:pt idx="28">
                  <c:v>17.399999999999999</c:v>
                </c:pt>
                <c:pt idx="29" formatCode="#,##0.0">
                  <c:v>17</c:v>
                </c:pt>
                <c:pt idx="30">
                  <c:v>11.8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B2-46F0-80E7-9C4D47086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6359424"/>
        <c:axId val="236353664"/>
      </c:barChart>
      <c:lineChart>
        <c:grouping val="standard"/>
        <c:varyColors val="0"/>
        <c:ser>
          <c:idx val="0"/>
          <c:order val="0"/>
          <c:tx>
            <c:strRef>
              <c:f>'Figure 4'!$B$11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4'!$A$12:$A$42</c:f>
              <c:strCache>
                <c:ptCount val="31"/>
                <c:pt idx="0">
                  <c:v>EU-27</c:v>
                </c:pt>
                <c:pt idx="1">
                  <c:v>Czechia</c:v>
                </c:pt>
                <c:pt idx="2">
                  <c:v>Spain</c:v>
                </c:pt>
                <c:pt idx="3">
                  <c:v>Luxembourg</c:v>
                </c:pt>
                <c:pt idx="4">
                  <c:v>Norway</c:v>
                </c:pt>
                <c:pt idx="5">
                  <c:v>Belgium</c:v>
                </c:pt>
                <c:pt idx="6">
                  <c:v>Sweden</c:v>
                </c:pt>
                <c:pt idx="7">
                  <c:v>Slovakia</c:v>
                </c:pt>
                <c:pt idx="8">
                  <c:v>Slovenia</c:v>
                </c:pt>
                <c:pt idx="9">
                  <c:v>France</c:v>
                </c:pt>
                <c:pt idx="10">
                  <c:v>Italy</c:v>
                </c:pt>
                <c:pt idx="11">
                  <c:v>Germany</c:v>
                </c:pt>
                <c:pt idx="12">
                  <c:v>Portugal</c:v>
                </c:pt>
                <c:pt idx="13">
                  <c:v>Netherlands</c:v>
                </c:pt>
                <c:pt idx="14">
                  <c:v>Ireland</c:v>
                </c:pt>
                <c:pt idx="15">
                  <c:v>Austria</c:v>
                </c:pt>
                <c:pt idx="16">
                  <c:v>Estonia</c:v>
                </c:pt>
                <c:pt idx="17">
                  <c:v>Latvia</c:v>
                </c:pt>
                <c:pt idx="18">
                  <c:v>Cyprus</c:v>
                </c:pt>
                <c:pt idx="19">
                  <c:v>Finland</c:v>
                </c:pt>
                <c:pt idx="20">
                  <c:v>Poland</c:v>
                </c:pt>
                <c:pt idx="21">
                  <c:v>Malta</c:v>
                </c:pt>
                <c:pt idx="22">
                  <c:v>Lithuania</c:v>
                </c:pt>
                <c:pt idx="23">
                  <c:v>Denmark</c:v>
                </c:pt>
                <c:pt idx="24">
                  <c:v>Serbia</c:v>
                </c:pt>
                <c:pt idx="25">
                  <c:v>Croatia</c:v>
                </c:pt>
                <c:pt idx="26">
                  <c:v>Bulgaria</c:v>
                </c:pt>
                <c:pt idx="27">
                  <c:v>Hungary</c:v>
                </c:pt>
                <c:pt idx="28">
                  <c:v>Romania</c:v>
                </c:pt>
                <c:pt idx="29">
                  <c:v>North Macedonia</c:v>
                </c:pt>
                <c:pt idx="30">
                  <c:v>Greece</c:v>
                </c:pt>
              </c:strCache>
            </c:strRef>
          </c:cat>
          <c:val>
            <c:numRef>
              <c:f>'Figure 4'!$B$12:$B$42</c:f>
              <c:numCache>
                <c:formatCode>#,##0.##########</c:formatCode>
                <c:ptCount val="31"/>
                <c:pt idx="0">
                  <c:v>42.9</c:v>
                </c:pt>
                <c:pt idx="1">
                  <c:v>83.7</c:v>
                </c:pt>
                <c:pt idx="2">
                  <c:v>55.4</c:v>
                </c:pt>
                <c:pt idx="3">
                  <c:v>61.8</c:v>
                </c:pt>
                <c:pt idx="4">
                  <c:v>54.3</c:v>
                </c:pt>
                <c:pt idx="5">
                  <c:v>53.9</c:v>
                </c:pt>
                <c:pt idx="6">
                  <c:v>52.2</c:v>
                </c:pt>
                <c:pt idx="7">
                  <c:v>56.8</c:v>
                </c:pt>
                <c:pt idx="8">
                  <c:v>58.3</c:v>
                </c:pt>
                <c:pt idx="9">
                  <c:v>48.3</c:v>
                </c:pt>
                <c:pt idx="10">
                  <c:v>45.9</c:v>
                </c:pt>
                <c:pt idx="11">
                  <c:v>38.1</c:v>
                </c:pt>
                <c:pt idx="12">
                  <c:v>46.3</c:v>
                </c:pt>
                <c:pt idx="13">
                  <c:v>41.4</c:v>
                </c:pt>
                <c:pt idx="14">
                  <c:v>49.7</c:v>
                </c:pt>
                <c:pt idx="15">
                  <c:v>45.4</c:v>
                </c:pt>
                <c:pt idx="16">
                  <c:v>31.9</c:v>
                </c:pt>
                <c:pt idx="17">
                  <c:v>27.2</c:v>
                </c:pt>
                <c:pt idx="18">
                  <c:v>33.200000000000003</c:v>
                </c:pt>
                <c:pt idx="19">
                  <c:v>43.8</c:v>
                </c:pt>
                <c:pt idx="20">
                  <c:v>37.1</c:v>
                </c:pt>
                <c:pt idx="21">
                  <c:v>35.799999999999997</c:v>
                </c:pt>
                <c:pt idx="22">
                  <c:v>25.6</c:v>
                </c:pt>
                <c:pt idx="23">
                  <c:v>34.6</c:v>
                </c:pt>
                <c:pt idx="25">
                  <c:v>28.7</c:v>
                </c:pt>
                <c:pt idx="26">
                  <c:v>26.5</c:v>
                </c:pt>
                <c:pt idx="27">
                  <c:v>19.399999999999999</c:v>
                </c:pt>
                <c:pt idx="28">
                  <c:v>21.3</c:v>
                </c:pt>
                <c:pt idx="29" formatCode="#,##0.0">
                  <c:v>22</c:v>
                </c:pt>
                <c:pt idx="30">
                  <c:v>18.5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B2-46F0-80E7-9C4D47086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359424"/>
        <c:axId val="236353664"/>
      </c:lineChart>
      <c:catAx>
        <c:axId val="23635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353664"/>
        <c:crosses val="autoZero"/>
        <c:auto val="1"/>
        <c:lblAlgn val="ctr"/>
        <c:lblOffset val="100"/>
        <c:noMultiLvlLbl val="0"/>
      </c:catAx>
      <c:valAx>
        <c:axId val="23635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359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5'!$C$10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5'!$A$11:$A$41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Luxembourg</c:v>
                </c:pt>
                <c:pt idx="3">
                  <c:v>Norway</c:v>
                </c:pt>
                <c:pt idx="4">
                  <c:v>Italy</c:v>
                </c:pt>
                <c:pt idx="5">
                  <c:v>Germany</c:v>
                </c:pt>
                <c:pt idx="6">
                  <c:v>Ireland</c:v>
                </c:pt>
                <c:pt idx="7">
                  <c:v>France</c:v>
                </c:pt>
                <c:pt idx="8">
                  <c:v>Belgium</c:v>
                </c:pt>
                <c:pt idx="9">
                  <c:v>Slovenia</c:v>
                </c:pt>
                <c:pt idx="10">
                  <c:v>Sweden</c:v>
                </c:pt>
                <c:pt idx="11">
                  <c:v>Portugal</c:v>
                </c:pt>
                <c:pt idx="12">
                  <c:v>Czechia</c:v>
                </c:pt>
                <c:pt idx="13">
                  <c:v>Slovakia</c:v>
                </c:pt>
                <c:pt idx="14">
                  <c:v>Estonia</c:v>
                </c:pt>
                <c:pt idx="15">
                  <c:v>Austria</c:v>
                </c:pt>
                <c:pt idx="16">
                  <c:v>Malta</c:v>
                </c:pt>
                <c:pt idx="17">
                  <c:v>Cyprus</c:v>
                </c:pt>
                <c:pt idx="18">
                  <c:v>Lithuania</c:v>
                </c:pt>
                <c:pt idx="19">
                  <c:v>Hungary</c:v>
                </c:pt>
                <c:pt idx="20">
                  <c:v>Finland</c:v>
                </c:pt>
                <c:pt idx="21">
                  <c:v>Romania</c:v>
                </c:pt>
                <c:pt idx="22">
                  <c:v>Croatia</c:v>
                </c:pt>
                <c:pt idx="23">
                  <c:v>Poland</c:v>
                </c:pt>
                <c:pt idx="24">
                  <c:v>Bulgaria</c:v>
                </c:pt>
                <c:pt idx="25">
                  <c:v>Spain</c:v>
                </c:pt>
                <c:pt idx="26">
                  <c:v>Serbia</c:v>
                </c:pt>
                <c:pt idx="27">
                  <c:v>Latvia</c:v>
                </c:pt>
                <c:pt idx="28">
                  <c:v>Denmark</c:v>
                </c:pt>
                <c:pt idx="29">
                  <c:v>North Macedonia</c:v>
                </c:pt>
                <c:pt idx="30">
                  <c:v>Greece</c:v>
                </c:pt>
              </c:strCache>
            </c:strRef>
          </c:cat>
          <c:val>
            <c:numRef>
              <c:f>'Figure 5'!$C$11:$C$41</c:f>
              <c:numCache>
                <c:formatCode>#,##0.##########</c:formatCode>
                <c:ptCount val="31"/>
                <c:pt idx="0" formatCode="#,##0.0">
                  <c:v>6</c:v>
                </c:pt>
                <c:pt idx="1">
                  <c:v>10.1</c:v>
                </c:pt>
                <c:pt idx="2">
                  <c:v>9.1999999999999993</c:v>
                </c:pt>
                <c:pt idx="3">
                  <c:v>8.6999999999999993</c:v>
                </c:pt>
                <c:pt idx="4">
                  <c:v>8.5</c:v>
                </c:pt>
                <c:pt idx="5">
                  <c:v>8.4</c:v>
                </c:pt>
                <c:pt idx="6">
                  <c:v>7.8</c:v>
                </c:pt>
                <c:pt idx="7">
                  <c:v>7.3</c:v>
                </c:pt>
                <c:pt idx="8">
                  <c:v>6.8</c:v>
                </c:pt>
                <c:pt idx="9">
                  <c:v>6.3</c:v>
                </c:pt>
                <c:pt idx="10">
                  <c:v>6.2</c:v>
                </c:pt>
                <c:pt idx="11" formatCode="#,##0.0">
                  <c:v>6</c:v>
                </c:pt>
                <c:pt idx="12">
                  <c:v>5.3</c:v>
                </c:pt>
                <c:pt idx="13">
                  <c:v>5.3</c:v>
                </c:pt>
                <c:pt idx="14">
                  <c:v>4.5999999999999996</c:v>
                </c:pt>
                <c:pt idx="15">
                  <c:v>4.4000000000000004</c:v>
                </c:pt>
                <c:pt idx="16" formatCode="#,##0.0">
                  <c:v>4</c:v>
                </c:pt>
                <c:pt idx="17">
                  <c:v>3.7</c:v>
                </c:pt>
                <c:pt idx="18">
                  <c:v>3.6</c:v>
                </c:pt>
                <c:pt idx="19">
                  <c:v>3.6</c:v>
                </c:pt>
                <c:pt idx="20">
                  <c:v>3.5</c:v>
                </c:pt>
                <c:pt idx="21">
                  <c:v>3.3</c:v>
                </c:pt>
                <c:pt idx="22">
                  <c:v>3.3</c:v>
                </c:pt>
                <c:pt idx="23">
                  <c:v>3.1</c:v>
                </c:pt>
                <c:pt idx="24" formatCode="#,##0.0">
                  <c:v>3</c:v>
                </c:pt>
                <c:pt idx="25">
                  <c:v>2.5</c:v>
                </c:pt>
                <c:pt idx="26">
                  <c:v>2.5</c:v>
                </c:pt>
                <c:pt idx="27">
                  <c:v>2.4</c:v>
                </c:pt>
                <c:pt idx="28">
                  <c:v>2.2000000000000002</c:v>
                </c:pt>
                <c:pt idx="29">
                  <c:v>2.2000000000000002</c:v>
                </c:pt>
                <c:pt idx="30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8-47A5-A5DA-FDD48502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5973680"/>
        <c:axId val="1435974160"/>
      </c:barChart>
      <c:lineChart>
        <c:grouping val="standard"/>
        <c:varyColors val="0"/>
        <c:ser>
          <c:idx val="0"/>
          <c:order val="0"/>
          <c:tx>
            <c:strRef>
              <c:f>'Figure 5'!$B$10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5'!$A$11:$A$41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Luxembourg</c:v>
                </c:pt>
                <c:pt idx="3">
                  <c:v>Norway</c:v>
                </c:pt>
                <c:pt idx="4">
                  <c:v>Italy</c:v>
                </c:pt>
                <c:pt idx="5">
                  <c:v>Germany</c:v>
                </c:pt>
                <c:pt idx="6">
                  <c:v>Ireland</c:v>
                </c:pt>
                <c:pt idx="7">
                  <c:v>France</c:v>
                </c:pt>
                <c:pt idx="8">
                  <c:v>Belgium</c:v>
                </c:pt>
                <c:pt idx="9">
                  <c:v>Slovenia</c:v>
                </c:pt>
                <c:pt idx="10">
                  <c:v>Sweden</c:v>
                </c:pt>
                <c:pt idx="11">
                  <c:v>Portugal</c:v>
                </c:pt>
                <c:pt idx="12">
                  <c:v>Czechia</c:v>
                </c:pt>
                <c:pt idx="13">
                  <c:v>Slovakia</c:v>
                </c:pt>
                <c:pt idx="14">
                  <c:v>Estonia</c:v>
                </c:pt>
                <c:pt idx="15">
                  <c:v>Austria</c:v>
                </c:pt>
                <c:pt idx="16">
                  <c:v>Malta</c:v>
                </c:pt>
                <c:pt idx="17">
                  <c:v>Cyprus</c:v>
                </c:pt>
                <c:pt idx="18">
                  <c:v>Lithuania</c:v>
                </c:pt>
                <c:pt idx="19">
                  <c:v>Hungary</c:v>
                </c:pt>
                <c:pt idx="20">
                  <c:v>Finland</c:v>
                </c:pt>
                <c:pt idx="21">
                  <c:v>Romania</c:v>
                </c:pt>
                <c:pt idx="22">
                  <c:v>Croatia</c:v>
                </c:pt>
                <c:pt idx="23">
                  <c:v>Poland</c:v>
                </c:pt>
                <c:pt idx="24">
                  <c:v>Bulgaria</c:v>
                </c:pt>
                <c:pt idx="25">
                  <c:v>Spain</c:v>
                </c:pt>
                <c:pt idx="26">
                  <c:v>Serbia</c:v>
                </c:pt>
                <c:pt idx="27">
                  <c:v>Latvia</c:v>
                </c:pt>
                <c:pt idx="28">
                  <c:v>Denmark</c:v>
                </c:pt>
                <c:pt idx="29">
                  <c:v>North Macedonia</c:v>
                </c:pt>
                <c:pt idx="30">
                  <c:v>Greece</c:v>
                </c:pt>
              </c:strCache>
            </c:strRef>
          </c:cat>
          <c:val>
            <c:numRef>
              <c:f>'Figure 5'!$B$11:$B$41</c:f>
              <c:numCache>
                <c:formatCode>#,##0.0</c:formatCode>
                <c:ptCount val="31"/>
                <c:pt idx="0" formatCode="#,##0.##########">
                  <c:v>6.4</c:v>
                </c:pt>
                <c:pt idx="1">
                  <c:v>9</c:v>
                </c:pt>
                <c:pt idx="2" formatCode="#,##0.##########">
                  <c:v>12.2</c:v>
                </c:pt>
                <c:pt idx="3" formatCode="#,##0.##########">
                  <c:v>7.7</c:v>
                </c:pt>
                <c:pt idx="4" formatCode="#,##0.##########">
                  <c:v>6.3</c:v>
                </c:pt>
                <c:pt idx="5" formatCode="#,##0.##########">
                  <c:v>5.5</c:v>
                </c:pt>
                <c:pt idx="6" formatCode="#,##0.##########">
                  <c:v>11.9</c:v>
                </c:pt>
                <c:pt idx="7" formatCode="#,##0.##########">
                  <c:v>8.3000000000000007</c:v>
                </c:pt>
                <c:pt idx="8" formatCode="#,##0.##########">
                  <c:v>13.1</c:v>
                </c:pt>
                <c:pt idx="9" formatCode="#,##0.##########">
                  <c:v>8.4</c:v>
                </c:pt>
                <c:pt idx="10">
                  <c:v>7</c:v>
                </c:pt>
                <c:pt idx="11" formatCode="#,##0.##########">
                  <c:v>7.9</c:v>
                </c:pt>
                <c:pt idx="12" formatCode="#,##0.##########">
                  <c:v>6.9</c:v>
                </c:pt>
                <c:pt idx="13" formatCode="#,##0.##########">
                  <c:v>6.5</c:v>
                </c:pt>
                <c:pt idx="14" formatCode="#,##0.##########">
                  <c:v>8.8000000000000007</c:v>
                </c:pt>
                <c:pt idx="15" formatCode="#,##0.##########">
                  <c:v>6.5</c:v>
                </c:pt>
                <c:pt idx="16" formatCode="#,##0.##########">
                  <c:v>7.8</c:v>
                </c:pt>
                <c:pt idx="17" formatCode="#,##0.##########">
                  <c:v>3.9</c:v>
                </c:pt>
                <c:pt idx="18" formatCode="#,##0.##########">
                  <c:v>3.1</c:v>
                </c:pt>
                <c:pt idx="19">
                  <c:v>3</c:v>
                </c:pt>
                <c:pt idx="20" formatCode="#,##0.##########">
                  <c:v>5.0999999999999996</c:v>
                </c:pt>
                <c:pt idx="21" formatCode="#,##0.##########">
                  <c:v>4.4000000000000004</c:v>
                </c:pt>
                <c:pt idx="22">
                  <c:v>4</c:v>
                </c:pt>
                <c:pt idx="23" formatCode="#,##0.##########">
                  <c:v>4.8</c:v>
                </c:pt>
                <c:pt idx="24" formatCode="#,##0.##########">
                  <c:v>4.5</c:v>
                </c:pt>
                <c:pt idx="25" formatCode="#,##0.##########">
                  <c:v>7.2</c:v>
                </c:pt>
                <c:pt idx="27" formatCode="#,##0.##########">
                  <c:v>3.1</c:v>
                </c:pt>
                <c:pt idx="28" formatCode="#,##0.##########">
                  <c:v>5.5</c:v>
                </c:pt>
                <c:pt idx="29" formatCode="#,##0.##########">
                  <c:v>2.6</c:v>
                </c:pt>
                <c:pt idx="3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28-47A5-A5DA-FDD48502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973680"/>
        <c:axId val="1435974160"/>
      </c:lineChart>
      <c:catAx>
        <c:axId val="143597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5974160"/>
        <c:crosses val="autoZero"/>
        <c:auto val="1"/>
        <c:lblAlgn val="ctr"/>
        <c:lblOffset val="100"/>
        <c:noMultiLvlLbl val="0"/>
      </c:catAx>
      <c:valAx>
        <c:axId val="143597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597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6'!$C$11</c:f>
              <c:strCache>
                <c:ptCount val="1"/>
                <c:pt idx="0">
                  <c:v>Direct costs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6'!$A$12:$A$42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France</c:v>
                </c:pt>
                <c:pt idx="3">
                  <c:v>Norway</c:v>
                </c:pt>
                <c:pt idx="4">
                  <c:v>Ireland</c:v>
                </c:pt>
                <c:pt idx="5">
                  <c:v>Italy</c:v>
                </c:pt>
                <c:pt idx="6">
                  <c:v>Germany</c:v>
                </c:pt>
                <c:pt idx="7">
                  <c:v>Estonia</c:v>
                </c:pt>
                <c:pt idx="8">
                  <c:v>Luxembourg</c:v>
                </c:pt>
                <c:pt idx="9">
                  <c:v>Slovenia</c:v>
                </c:pt>
                <c:pt idx="10">
                  <c:v>Slovakia</c:v>
                </c:pt>
                <c:pt idx="11">
                  <c:v>Sweden</c:v>
                </c:pt>
                <c:pt idx="12">
                  <c:v>Belgium</c:v>
                </c:pt>
                <c:pt idx="13">
                  <c:v>Hungary</c:v>
                </c:pt>
                <c:pt idx="14">
                  <c:v>Denmark</c:v>
                </c:pt>
                <c:pt idx="15">
                  <c:v>Malta</c:v>
                </c:pt>
                <c:pt idx="16">
                  <c:v>Portugal</c:v>
                </c:pt>
                <c:pt idx="17">
                  <c:v>Czechia</c:v>
                </c:pt>
                <c:pt idx="18">
                  <c:v>Croatia</c:v>
                </c:pt>
                <c:pt idx="19">
                  <c:v>Austria</c:v>
                </c:pt>
                <c:pt idx="20">
                  <c:v>Bulgaria</c:v>
                </c:pt>
                <c:pt idx="21">
                  <c:v>Spain</c:v>
                </c:pt>
                <c:pt idx="22">
                  <c:v>Cyprus</c:v>
                </c:pt>
                <c:pt idx="23">
                  <c:v>Lithuania</c:v>
                </c:pt>
                <c:pt idx="24">
                  <c:v>Finland</c:v>
                </c:pt>
                <c:pt idx="25">
                  <c:v>North Macedonia</c:v>
                </c:pt>
                <c:pt idx="26">
                  <c:v>Latvia</c:v>
                </c:pt>
                <c:pt idx="27">
                  <c:v>Poland</c:v>
                </c:pt>
                <c:pt idx="28">
                  <c:v>Romania</c:v>
                </c:pt>
                <c:pt idx="29">
                  <c:v>Serbia</c:v>
                </c:pt>
                <c:pt idx="30">
                  <c:v>Greece</c:v>
                </c:pt>
              </c:strCache>
            </c:strRef>
          </c:cat>
          <c:val>
            <c:numRef>
              <c:f>'Figure 6'!$C$12:$C$42</c:f>
              <c:numCache>
                <c:formatCode>#,##0.##########</c:formatCode>
                <c:ptCount val="31"/>
                <c:pt idx="0">
                  <c:v>0.5</c:v>
                </c:pt>
                <c:pt idx="1">
                  <c:v>1.2</c:v>
                </c:pt>
                <c:pt idx="2">
                  <c:v>0.6</c:v>
                </c:pt>
                <c:pt idx="3">
                  <c:v>1.1000000000000001</c:v>
                </c:pt>
                <c:pt idx="4">
                  <c:v>0.4</c:v>
                </c:pt>
                <c:pt idx="5">
                  <c:v>0.5</c:v>
                </c:pt>
                <c:pt idx="6">
                  <c:v>0.7</c:v>
                </c:pt>
                <c:pt idx="7">
                  <c:v>0.5</c:v>
                </c:pt>
                <c:pt idx="8">
                  <c:v>0.5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0.5</c:v>
                </c:pt>
                <c:pt idx="13">
                  <c:v>0.4</c:v>
                </c:pt>
                <c:pt idx="14">
                  <c:v>0.3</c:v>
                </c:pt>
                <c:pt idx="15">
                  <c:v>0.6</c:v>
                </c:pt>
                <c:pt idx="16">
                  <c:v>0.3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0.4</c:v>
                </c:pt>
                <c:pt idx="26">
                  <c:v>0.3</c:v>
                </c:pt>
                <c:pt idx="27">
                  <c:v>0.2</c:v>
                </c:pt>
                <c:pt idx="28">
                  <c:v>0.2</c:v>
                </c:pt>
                <c:pt idx="29">
                  <c:v>0.3</c:v>
                </c:pt>
                <c:pt idx="3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C-460C-9B3D-E8610D59FC60}"/>
            </c:ext>
          </c:extLst>
        </c:ser>
        <c:ser>
          <c:idx val="2"/>
          <c:order val="2"/>
          <c:tx>
            <c:strRef>
              <c:f>'Figure 6'!$D$11</c:f>
              <c:strCache>
                <c:ptCount val="1"/>
                <c:pt idx="0">
                  <c:v>Labour costs of participants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6'!$A$12:$A$42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France</c:v>
                </c:pt>
                <c:pt idx="3">
                  <c:v>Norway</c:v>
                </c:pt>
                <c:pt idx="4">
                  <c:v>Ireland</c:v>
                </c:pt>
                <c:pt idx="5">
                  <c:v>Italy</c:v>
                </c:pt>
                <c:pt idx="6">
                  <c:v>Germany</c:v>
                </c:pt>
                <c:pt idx="7">
                  <c:v>Estonia</c:v>
                </c:pt>
                <c:pt idx="8">
                  <c:v>Luxembourg</c:v>
                </c:pt>
                <c:pt idx="9">
                  <c:v>Slovenia</c:v>
                </c:pt>
                <c:pt idx="10">
                  <c:v>Slovakia</c:v>
                </c:pt>
                <c:pt idx="11">
                  <c:v>Sweden</c:v>
                </c:pt>
                <c:pt idx="12">
                  <c:v>Belgium</c:v>
                </c:pt>
                <c:pt idx="13">
                  <c:v>Hungary</c:v>
                </c:pt>
                <c:pt idx="14">
                  <c:v>Denmark</c:v>
                </c:pt>
                <c:pt idx="15">
                  <c:v>Malta</c:v>
                </c:pt>
                <c:pt idx="16">
                  <c:v>Portugal</c:v>
                </c:pt>
                <c:pt idx="17">
                  <c:v>Czechia</c:v>
                </c:pt>
                <c:pt idx="18">
                  <c:v>Croatia</c:v>
                </c:pt>
                <c:pt idx="19">
                  <c:v>Austria</c:v>
                </c:pt>
                <c:pt idx="20">
                  <c:v>Bulgaria</c:v>
                </c:pt>
                <c:pt idx="21">
                  <c:v>Spain</c:v>
                </c:pt>
                <c:pt idx="22">
                  <c:v>Cyprus</c:v>
                </c:pt>
                <c:pt idx="23">
                  <c:v>Lithuania</c:v>
                </c:pt>
                <c:pt idx="24">
                  <c:v>Finland</c:v>
                </c:pt>
                <c:pt idx="25">
                  <c:v>North Macedonia</c:v>
                </c:pt>
                <c:pt idx="26">
                  <c:v>Latvia</c:v>
                </c:pt>
                <c:pt idx="27">
                  <c:v>Poland</c:v>
                </c:pt>
                <c:pt idx="28">
                  <c:v>Romania</c:v>
                </c:pt>
                <c:pt idx="29">
                  <c:v>Serbia</c:v>
                </c:pt>
                <c:pt idx="30">
                  <c:v>Greece</c:v>
                </c:pt>
              </c:strCache>
            </c:strRef>
          </c:cat>
          <c:val>
            <c:numRef>
              <c:f>'Figure 6'!$D$12:$D$42</c:f>
              <c:numCache>
                <c:formatCode>#,##0.##########</c:formatCode>
                <c:ptCount val="31"/>
                <c:pt idx="0">
                  <c:v>0.8</c:v>
                </c:pt>
                <c:pt idx="1">
                  <c:v>1.1000000000000001</c:v>
                </c:pt>
                <c:pt idx="2">
                  <c:v>0.8</c:v>
                </c:pt>
                <c:pt idx="3" formatCode="#,##0.0">
                  <c:v>1</c:v>
                </c:pt>
                <c:pt idx="4">
                  <c:v>1.5</c:v>
                </c:pt>
                <c:pt idx="5" formatCode="#,##0.0">
                  <c:v>1</c:v>
                </c:pt>
                <c:pt idx="6">
                  <c:v>0.9</c:v>
                </c:pt>
                <c:pt idx="7">
                  <c:v>1.1000000000000001</c:v>
                </c:pt>
                <c:pt idx="8">
                  <c:v>1.1000000000000001</c:v>
                </c:pt>
                <c:pt idx="9">
                  <c:v>0.8</c:v>
                </c:pt>
                <c:pt idx="10">
                  <c:v>0.7</c:v>
                </c:pt>
                <c:pt idx="11">
                  <c:v>0.7</c:v>
                </c:pt>
                <c:pt idx="12">
                  <c:v>0.7</c:v>
                </c:pt>
                <c:pt idx="13">
                  <c:v>0.4</c:v>
                </c:pt>
                <c:pt idx="14">
                  <c:v>0.7</c:v>
                </c:pt>
                <c:pt idx="15">
                  <c:v>0.5</c:v>
                </c:pt>
                <c:pt idx="16">
                  <c:v>0.8</c:v>
                </c:pt>
                <c:pt idx="17">
                  <c:v>0.6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0.3</c:v>
                </c:pt>
                <c:pt idx="26">
                  <c:v>0.3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5C-460C-9B3D-E8610D59FC60}"/>
            </c:ext>
          </c:extLst>
        </c:ser>
        <c:ser>
          <c:idx val="3"/>
          <c:order val="3"/>
          <c:tx>
            <c:strRef>
              <c:f>'Figure 6'!$E$11</c:f>
              <c:strCache>
                <c:ptCount val="1"/>
                <c:pt idx="0">
                  <c:v>Net contributions to training funds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6'!$A$12:$A$42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France</c:v>
                </c:pt>
                <c:pt idx="3">
                  <c:v>Norway</c:v>
                </c:pt>
                <c:pt idx="4">
                  <c:v>Ireland</c:v>
                </c:pt>
                <c:pt idx="5">
                  <c:v>Italy</c:v>
                </c:pt>
                <c:pt idx="6">
                  <c:v>Germany</c:v>
                </c:pt>
                <c:pt idx="7">
                  <c:v>Estonia</c:v>
                </c:pt>
                <c:pt idx="8">
                  <c:v>Luxembourg</c:v>
                </c:pt>
                <c:pt idx="9">
                  <c:v>Slovenia</c:v>
                </c:pt>
                <c:pt idx="10">
                  <c:v>Slovakia</c:v>
                </c:pt>
                <c:pt idx="11">
                  <c:v>Sweden</c:v>
                </c:pt>
                <c:pt idx="12">
                  <c:v>Belgium</c:v>
                </c:pt>
                <c:pt idx="13">
                  <c:v>Hungary</c:v>
                </c:pt>
                <c:pt idx="14">
                  <c:v>Denmark</c:v>
                </c:pt>
                <c:pt idx="15">
                  <c:v>Malta</c:v>
                </c:pt>
                <c:pt idx="16">
                  <c:v>Portugal</c:v>
                </c:pt>
                <c:pt idx="17">
                  <c:v>Czechia</c:v>
                </c:pt>
                <c:pt idx="18">
                  <c:v>Croatia</c:v>
                </c:pt>
                <c:pt idx="19">
                  <c:v>Austria</c:v>
                </c:pt>
                <c:pt idx="20">
                  <c:v>Bulgaria</c:v>
                </c:pt>
                <c:pt idx="21">
                  <c:v>Spain</c:v>
                </c:pt>
                <c:pt idx="22">
                  <c:v>Cyprus</c:v>
                </c:pt>
                <c:pt idx="23">
                  <c:v>Lithuania</c:v>
                </c:pt>
                <c:pt idx="24">
                  <c:v>Finland</c:v>
                </c:pt>
                <c:pt idx="25">
                  <c:v>North Macedonia</c:v>
                </c:pt>
                <c:pt idx="26">
                  <c:v>Latvia</c:v>
                </c:pt>
                <c:pt idx="27">
                  <c:v>Poland</c:v>
                </c:pt>
                <c:pt idx="28">
                  <c:v>Romania</c:v>
                </c:pt>
                <c:pt idx="29">
                  <c:v>Serbia</c:v>
                </c:pt>
                <c:pt idx="30">
                  <c:v>Greece</c:v>
                </c:pt>
              </c:strCache>
            </c:strRef>
          </c:cat>
          <c:val>
            <c:numRef>
              <c:f>'Figure 6'!$E$12:$E$42</c:f>
              <c:numCache>
                <c:formatCode>#,##0.0</c:formatCode>
                <c:ptCount val="31"/>
                <c:pt idx="0" formatCode="#,##0.##########">
                  <c:v>0.1</c:v>
                </c:pt>
                <c:pt idx="1">
                  <c:v>0</c:v>
                </c:pt>
                <c:pt idx="2" formatCode="#,##0.##########">
                  <c:v>0.7</c:v>
                </c:pt>
                <c:pt idx="3">
                  <c:v>0</c:v>
                </c:pt>
                <c:pt idx="4">
                  <c:v>0</c:v>
                </c:pt>
                <c:pt idx="5" formatCode="#,##0.##########">
                  <c:v>0.2</c:v>
                </c:pt>
                <c:pt idx="6">
                  <c:v>0</c:v>
                </c:pt>
                <c:pt idx="7">
                  <c:v>0</c:v>
                </c:pt>
                <c:pt idx="8" formatCode="#,##0.##########">
                  <c:v>-0.1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 formatCode="#,##0.##########">
                  <c:v>0.3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 formatCode="#,##0.##########">
                  <c:v>-0.2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5C-460C-9B3D-E8610D59F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95175440"/>
        <c:axId val="1595174480"/>
      </c:barChart>
      <c:lineChart>
        <c:grouping val="standard"/>
        <c:varyColors val="0"/>
        <c:ser>
          <c:idx val="0"/>
          <c:order val="0"/>
          <c:tx>
            <c:strRef>
              <c:f>'Figure 6'!$B$11</c:f>
              <c:strCache>
                <c:ptCount val="1"/>
                <c:pt idx="0">
                  <c:v>Total 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6'!$A$12:$A$42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France</c:v>
                </c:pt>
                <c:pt idx="3">
                  <c:v>Norway</c:v>
                </c:pt>
                <c:pt idx="4">
                  <c:v>Ireland</c:v>
                </c:pt>
                <c:pt idx="5">
                  <c:v>Italy</c:v>
                </c:pt>
                <c:pt idx="6">
                  <c:v>Germany</c:v>
                </c:pt>
                <c:pt idx="7">
                  <c:v>Estonia</c:v>
                </c:pt>
                <c:pt idx="8">
                  <c:v>Luxembourg</c:v>
                </c:pt>
                <c:pt idx="9">
                  <c:v>Slovenia</c:v>
                </c:pt>
                <c:pt idx="10">
                  <c:v>Slovakia</c:v>
                </c:pt>
                <c:pt idx="11">
                  <c:v>Sweden</c:v>
                </c:pt>
                <c:pt idx="12">
                  <c:v>Belgium</c:v>
                </c:pt>
                <c:pt idx="13">
                  <c:v>Hungary</c:v>
                </c:pt>
                <c:pt idx="14">
                  <c:v>Denmark</c:v>
                </c:pt>
                <c:pt idx="15">
                  <c:v>Malta</c:v>
                </c:pt>
                <c:pt idx="16">
                  <c:v>Portugal</c:v>
                </c:pt>
                <c:pt idx="17">
                  <c:v>Czechia</c:v>
                </c:pt>
                <c:pt idx="18">
                  <c:v>Croatia</c:v>
                </c:pt>
                <c:pt idx="19">
                  <c:v>Austria</c:v>
                </c:pt>
                <c:pt idx="20">
                  <c:v>Bulgaria</c:v>
                </c:pt>
                <c:pt idx="21">
                  <c:v>Spain</c:v>
                </c:pt>
                <c:pt idx="22">
                  <c:v>Cyprus</c:v>
                </c:pt>
                <c:pt idx="23">
                  <c:v>Lithuania</c:v>
                </c:pt>
                <c:pt idx="24">
                  <c:v>Finland</c:v>
                </c:pt>
                <c:pt idx="25">
                  <c:v>North Macedonia</c:v>
                </c:pt>
                <c:pt idx="26">
                  <c:v>Latvia</c:v>
                </c:pt>
                <c:pt idx="27">
                  <c:v>Poland</c:v>
                </c:pt>
                <c:pt idx="28">
                  <c:v>Romania</c:v>
                </c:pt>
                <c:pt idx="29">
                  <c:v>Serbia</c:v>
                </c:pt>
                <c:pt idx="30">
                  <c:v>Greece</c:v>
                </c:pt>
              </c:strCache>
            </c:strRef>
          </c:cat>
          <c:val>
            <c:numRef>
              <c:f>'Figure 6'!$B$12:$B$42</c:f>
              <c:numCache>
                <c:formatCode>#,##0.##########</c:formatCode>
                <c:ptCount val="31"/>
                <c:pt idx="0">
                  <c:v>1.7</c:v>
                </c:pt>
                <c:pt idx="1">
                  <c:v>2.2999999999999998</c:v>
                </c:pt>
                <c:pt idx="2">
                  <c:v>2.5</c:v>
                </c:pt>
                <c:pt idx="3">
                  <c:v>1.8</c:v>
                </c:pt>
                <c:pt idx="4">
                  <c:v>2.2000000000000002</c:v>
                </c:pt>
                <c:pt idx="5">
                  <c:v>1.3</c:v>
                </c:pt>
                <c:pt idx="6">
                  <c:v>1.4</c:v>
                </c:pt>
                <c:pt idx="7">
                  <c:v>1.8</c:v>
                </c:pt>
                <c:pt idx="8">
                  <c:v>2.1</c:v>
                </c:pt>
                <c:pt idx="9">
                  <c:v>2.5</c:v>
                </c:pt>
                <c:pt idx="10">
                  <c:v>1.6</c:v>
                </c:pt>
                <c:pt idx="11">
                  <c:v>1.6</c:v>
                </c:pt>
                <c:pt idx="12">
                  <c:v>2.4</c:v>
                </c:pt>
                <c:pt idx="13">
                  <c:v>1.8</c:v>
                </c:pt>
                <c:pt idx="14">
                  <c:v>2.7</c:v>
                </c:pt>
                <c:pt idx="15">
                  <c:v>2.1</c:v>
                </c:pt>
                <c:pt idx="16">
                  <c:v>1.5</c:v>
                </c:pt>
                <c:pt idx="17">
                  <c:v>1.5</c:v>
                </c:pt>
                <c:pt idx="18">
                  <c:v>1.3</c:v>
                </c:pt>
                <c:pt idx="19">
                  <c:v>1.3</c:v>
                </c:pt>
                <c:pt idx="20">
                  <c:v>1.4</c:v>
                </c:pt>
                <c:pt idx="21">
                  <c:v>1.8</c:v>
                </c:pt>
                <c:pt idx="22">
                  <c:v>1.2</c:v>
                </c:pt>
                <c:pt idx="23">
                  <c:v>1.1000000000000001</c:v>
                </c:pt>
                <c:pt idx="24">
                  <c:v>1.1000000000000001</c:v>
                </c:pt>
                <c:pt idx="25">
                  <c:v>0.5</c:v>
                </c:pt>
                <c:pt idx="26">
                  <c:v>0.8</c:v>
                </c:pt>
                <c:pt idx="27">
                  <c:v>1.2</c:v>
                </c:pt>
                <c:pt idx="28" formatCode="#,##0.0">
                  <c:v>1</c:v>
                </c:pt>
                <c:pt idx="30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5C-460C-9B3D-E8610D59F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5175440"/>
        <c:axId val="1595174480"/>
      </c:lineChart>
      <c:catAx>
        <c:axId val="15951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174480"/>
        <c:crosses val="autoZero"/>
        <c:auto val="1"/>
        <c:lblAlgn val="ctr"/>
        <c:lblOffset val="100"/>
        <c:noMultiLvlLbl val="0"/>
      </c:catAx>
      <c:valAx>
        <c:axId val="159517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17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7'!$C$11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7'!$A$12:$A$42</c:f>
              <c:strCache>
                <c:ptCount val="31"/>
                <c:pt idx="0">
                  <c:v>EU-27</c:v>
                </c:pt>
                <c:pt idx="1">
                  <c:v>France</c:v>
                </c:pt>
                <c:pt idx="2">
                  <c:v>Netherlands</c:v>
                </c:pt>
                <c:pt idx="3">
                  <c:v>Norway</c:v>
                </c:pt>
                <c:pt idx="4">
                  <c:v>Germany</c:v>
                </c:pt>
                <c:pt idx="5">
                  <c:v>Italy</c:v>
                </c:pt>
                <c:pt idx="6">
                  <c:v>Hungary</c:v>
                </c:pt>
                <c:pt idx="7">
                  <c:v>Malta</c:v>
                </c:pt>
                <c:pt idx="8">
                  <c:v>Slovenia</c:v>
                </c:pt>
                <c:pt idx="9">
                  <c:v>Slovakia</c:v>
                </c:pt>
                <c:pt idx="10">
                  <c:v>Sweden</c:v>
                </c:pt>
                <c:pt idx="11">
                  <c:v>Belgium</c:v>
                </c:pt>
                <c:pt idx="12">
                  <c:v>Estonia</c:v>
                </c:pt>
                <c:pt idx="13">
                  <c:v>Croatia</c:v>
                </c:pt>
                <c:pt idx="14">
                  <c:v>Ireland</c:v>
                </c:pt>
                <c:pt idx="15">
                  <c:v>Luxembourg</c:v>
                </c:pt>
                <c:pt idx="16">
                  <c:v>Austria</c:v>
                </c:pt>
                <c:pt idx="17">
                  <c:v>North Macedonia</c:v>
                </c:pt>
                <c:pt idx="18">
                  <c:v>Denmark</c:v>
                </c:pt>
                <c:pt idx="19">
                  <c:v>Cyprus</c:v>
                </c:pt>
                <c:pt idx="20">
                  <c:v>Latvia</c:v>
                </c:pt>
                <c:pt idx="21">
                  <c:v>Lithuania</c:v>
                </c:pt>
                <c:pt idx="22">
                  <c:v>Portugal</c:v>
                </c:pt>
                <c:pt idx="23">
                  <c:v>Finland</c:v>
                </c:pt>
                <c:pt idx="24">
                  <c:v>Serbia</c:v>
                </c:pt>
                <c:pt idx="25">
                  <c:v>Bulgaria</c:v>
                </c:pt>
                <c:pt idx="26">
                  <c:v>Czechia</c:v>
                </c:pt>
                <c:pt idx="27">
                  <c:v>Spain</c:v>
                </c:pt>
                <c:pt idx="28">
                  <c:v>Poland</c:v>
                </c:pt>
                <c:pt idx="29">
                  <c:v>Romania</c:v>
                </c:pt>
                <c:pt idx="30">
                  <c:v>Greece</c:v>
                </c:pt>
              </c:strCache>
            </c:strRef>
          </c:cat>
          <c:val>
            <c:numRef>
              <c:f>'Figure 7'!$C$12:$C$42</c:f>
              <c:numCache>
                <c:formatCode>0.0</c:formatCode>
                <c:ptCount val="31"/>
                <c:pt idx="0">
                  <c:v>0.6</c:v>
                </c:pt>
                <c:pt idx="1">
                  <c:v>1.2999999999999998</c:v>
                </c:pt>
                <c:pt idx="2">
                  <c:v>1.2</c:v>
                </c:pt>
                <c:pt idx="3">
                  <c:v>1.1000000000000001</c:v>
                </c:pt>
                <c:pt idx="4">
                  <c:v>0.7</c:v>
                </c:pt>
                <c:pt idx="5">
                  <c:v>0.7</c:v>
                </c:pt>
                <c:pt idx="6">
                  <c:v>0.7</c:v>
                </c:pt>
                <c:pt idx="7">
                  <c:v>0.6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D-41B2-B541-EAFD52067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3667903"/>
        <c:axId val="1323668863"/>
      </c:barChart>
      <c:lineChart>
        <c:grouping val="standard"/>
        <c:varyColors val="0"/>
        <c:ser>
          <c:idx val="0"/>
          <c:order val="0"/>
          <c:tx>
            <c:strRef>
              <c:f>'Figure 7'!$B$11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7'!$A$12:$A$42</c:f>
              <c:strCache>
                <c:ptCount val="31"/>
                <c:pt idx="0">
                  <c:v>EU-27</c:v>
                </c:pt>
                <c:pt idx="1">
                  <c:v>France</c:v>
                </c:pt>
                <c:pt idx="2">
                  <c:v>Netherlands</c:v>
                </c:pt>
                <c:pt idx="3">
                  <c:v>Norway</c:v>
                </c:pt>
                <c:pt idx="4">
                  <c:v>Germany</c:v>
                </c:pt>
                <c:pt idx="5">
                  <c:v>Italy</c:v>
                </c:pt>
                <c:pt idx="6">
                  <c:v>Hungary</c:v>
                </c:pt>
                <c:pt idx="7">
                  <c:v>Malta</c:v>
                </c:pt>
                <c:pt idx="8">
                  <c:v>Slovenia</c:v>
                </c:pt>
                <c:pt idx="9">
                  <c:v>Slovakia</c:v>
                </c:pt>
                <c:pt idx="10">
                  <c:v>Sweden</c:v>
                </c:pt>
                <c:pt idx="11">
                  <c:v>Belgium</c:v>
                </c:pt>
                <c:pt idx="12">
                  <c:v>Estonia</c:v>
                </c:pt>
                <c:pt idx="13">
                  <c:v>Croatia</c:v>
                </c:pt>
                <c:pt idx="14">
                  <c:v>Ireland</c:v>
                </c:pt>
                <c:pt idx="15">
                  <c:v>Luxembourg</c:v>
                </c:pt>
                <c:pt idx="16">
                  <c:v>Austria</c:v>
                </c:pt>
                <c:pt idx="17">
                  <c:v>North Macedonia</c:v>
                </c:pt>
                <c:pt idx="18">
                  <c:v>Denmark</c:v>
                </c:pt>
                <c:pt idx="19">
                  <c:v>Cyprus</c:v>
                </c:pt>
                <c:pt idx="20">
                  <c:v>Latvia</c:v>
                </c:pt>
                <c:pt idx="21">
                  <c:v>Lithuania</c:v>
                </c:pt>
                <c:pt idx="22">
                  <c:v>Portugal</c:v>
                </c:pt>
                <c:pt idx="23">
                  <c:v>Finland</c:v>
                </c:pt>
                <c:pt idx="24">
                  <c:v>Serbia</c:v>
                </c:pt>
                <c:pt idx="25">
                  <c:v>Bulgaria</c:v>
                </c:pt>
                <c:pt idx="26">
                  <c:v>Czechia</c:v>
                </c:pt>
                <c:pt idx="27">
                  <c:v>Spain</c:v>
                </c:pt>
                <c:pt idx="28">
                  <c:v>Poland</c:v>
                </c:pt>
                <c:pt idx="29">
                  <c:v>Romania</c:v>
                </c:pt>
                <c:pt idx="30">
                  <c:v>Greece</c:v>
                </c:pt>
              </c:strCache>
            </c:strRef>
          </c:cat>
          <c:val>
            <c:numRef>
              <c:f>'Figure 7'!$B$12:$B$42</c:f>
              <c:numCache>
                <c:formatCode>0.0</c:formatCode>
                <c:ptCount val="31"/>
                <c:pt idx="0">
                  <c:v>0.89999999999999991</c:v>
                </c:pt>
                <c:pt idx="1">
                  <c:v>1.4</c:v>
                </c:pt>
                <c:pt idx="2">
                  <c:v>1.2</c:v>
                </c:pt>
                <c:pt idx="3">
                  <c:v>1</c:v>
                </c:pt>
                <c:pt idx="4">
                  <c:v>0.7</c:v>
                </c:pt>
                <c:pt idx="5">
                  <c:v>0.5</c:v>
                </c:pt>
                <c:pt idx="6">
                  <c:v>1.2999999999999998</c:v>
                </c:pt>
                <c:pt idx="7">
                  <c:v>1.2000000000000002</c:v>
                </c:pt>
                <c:pt idx="8">
                  <c:v>0.7</c:v>
                </c:pt>
                <c:pt idx="9">
                  <c:v>0.7</c:v>
                </c:pt>
                <c:pt idx="10">
                  <c:v>0.8</c:v>
                </c:pt>
                <c:pt idx="11">
                  <c:v>1</c:v>
                </c:pt>
                <c:pt idx="12">
                  <c:v>0.8</c:v>
                </c:pt>
                <c:pt idx="13">
                  <c:v>0.6</c:v>
                </c:pt>
                <c:pt idx="14">
                  <c:v>0.9</c:v>
                </c:pt>
                <c:pt idx="15">
                  <c:v>0.7</c:v>
                </c:pt>
                <c:pt idx="16">
                  <c:v>0.6</c:v>
                </c:pt>
                <c:pt idx="17">
                  <c:v>0.3</c:v>
                </c:pt>
                <c:pt idx="18">
                  <c:v>1.5</c:v>
                </c:pt>
                <c:pt idx="19">
                  <c:v>0.7</c:v>
                </c:pt>
                <c:pt idx="20">
                  <c:v>0.4</c:v>
                </c:pt>
                <c:pt idx="21">
                  <c:v>0.7</c:v>
                </c:pt>
                <c:pt idx="22">
                  <c:v>0.6</c:v>
                </c:pt>
                <c:pt idx="23">
                  <c:v>0.6</c:v>
                </c:pt>
                <c:pt idx="25">
                  <c:v>0.7</c:v>
                </c:pt>
                <c:pt idx="26">
                  <c:v>0.6</c:v>
                </c:pt>
                <c:pt idx="27">
                  <c:v>0.8</c:v>
                </c:pt>
                <c:pt idx="28">
                  <c:v>0.6</c:v>
                </c:pt>
                <c:pt idx="29">
                  <c:v>0.4</c:v>
                </c:pt>
                <c:pt idx="3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D-41B2-B541-EAFD52067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3667903"/>
        <c:axId val="1323668863"/>
      </c:lineChart>
      <c:catAx>
        <c:axId val="1323667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668863"/>
        <c:crosses val="autoZero"/>
        <c:auto val="1"/>
        <c:lblAlgn val="ctr"/>
        <c:lblOffset val="100"/>
        <c:noMultiLvlLbl val="0"/>
      </c:catAx>
      <c:valAx>
        <c:axId val="132366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667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8'!$C$11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8'!$A$12:$A$42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Norway</c:v>
                </c:pt>
                <c:pt idx="3">
                  <c:v>Germany</c:v>
                </c:pt>
                <c:pt idx="4">
                  <c:v>France</c:v>
                </c:pt>
                <c:pt idx="5">
                  <c:v>Malta</c:v>
                </c:pt>
                <c:pt idx="6">
                  <c:v>Slovenia</c:v>
                </c:pt>
                <c:pt idx="7">
                  <c:v>Slovakia</c:v>
                </c:pt>
                <c:pt idx="8">
                  <c:v>Sweden</c:v>
                </c:pt>
                <c:pt idx="9">
                  <c:v>Belgium</c:v>
                </c:pt>
                <c:pt idx="10">
                  <c:v>Estonia</c:v>
                </c:pt>
                <c:pt idx="11">
                  <c:v>Croatia</c:v>
                </c:pt>
                <c:pt idx="12">
                  <c:v>Italy</c:v>
                </c:pt>
                <c:pt idx="13">
                  <c:v>Luxembourg</c:v>
                </c:pt>
                <c:pt idx="14">
                  <c:v>Czechia</c:v>
                </c:pt>
                <c:pt idx="15">
                  <c:v>Ireland</c:v>
                </c:pt>
                <c:pt idx="16">
                  <c:v>Hungary</c:v>
                </c:pt>
                <c:pt idx="17">
                  <c:v>Austria</c:v>
                </c:pt>
                <c:pt idx="18">
                  <c:v>North Macedonia</c:v>
                </c:pt>
                <c:pt idx="19">
                  <c:v>Denmark</c:v>
                </c:pt>
                <c:pt idx="20">
                  <c:v>Cyprus</c:v>
                </c:pt>
                <c:pt idx="21">
                  <c:v>Latvia</c:v>
                </c:pt>
                <c:pt idx="22">
                  <c:v>Lithuania</c:v>
                </c:pt>
                <c:pt idx="23">
                  <c:v>Portugal</c:v>
                </c:pt>
                <c:pt idx="24">
                  <c:v>Finland</c:v>
                </c:pt>
                <c:pt idx="25">
                  <c:v>Serbia</c:v>
                </c:pt>
                <c:pt idx="26">
                  <c:v>Bulgaria</c:v>
                </c:pt>
                <c:pt idx="27">
                  <c:v>Spain</c:v>
                </c:pt>
                <c:pt idx="28">
                  <c:v>Poland</c:v>
                </c:pt>
                <c:pt idx="29">
                  <c:v>Romania</c:v>
                </c:pt>
                <c:pt idx="30">
                  <c:v>Greece</c:v>
                </c:pt>
              </c:strCache>
            </c:strRef>
          </c:cat>
          <c:val>
            <c:numRef>
              <c:f>'Figure 8'!$C$12:$C$42</c:f>
              <c:numCache>
                <c:formatCode>#,##0.##########</c:formatCode>
                <c:ptCount val="31"/>
                <c:pt idx="0">
                  <c:v>0.5</c:v>
                </c:pt>
                <c:pt idx="1">
                  <c:v>1.2</c:v>
                </c:pt>
                <c:pt idx="2">
                  <c:v>1.1000000000000001</c:v>
                </c:pt>
                <c:pt idx="3">
                  <c:v>0.7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DF-4509-BE19-1A341E6C6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3890815"/>
        <c:axId val="1263891295"/>
      </c:barChart>
      <c:lineChart>
        <c:grouping val="standard"/>
        <c:varyColors val="0"/>
        <c:ser>
          <c:idx val="0"/>
          <c:order val="0"/>
          <c:tx>
            <c:strRef>
              <c:f>'Figure 8'!$B$11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8'!$A$12:$A$42</c:f>
              <c:strCache>
                <c:ptCount val="31"/>
                <c:pt idx="0">
                  <c:v>EU-27</c:v>
                </c:pt>
                <c:pt idx="1">
                  <c:v>Netherlands</c:v>
                </c:pt>
                <c:pt idx="2">
                  <c:v>Norway</c:v>
                </c:pt>
                <c:pt idx="3">
                  <c:v>Germany</c:v>
                </c:pt>
                <c:pt idx="4">
                  <c:v>France</c:v>
                </c:pt>
                <c:pt idx="5">
                  <c:v>Malta</c:v>
                </c:pt>
                <c:pt idx="6">
                  <c:v>Slovenia</c:v>
                </c:pt>
                <c:pt idx="7">
                  <c:v>Slovakia</c:v>
                </c:pt>
                <c:pt idx="8">
                  <c:v>Sweden</c:v>
                </c:pt>
                <c:pt idx="9">
                  <c:v>Belgium</c:v>
                </c:pt>
                <c:pt idx="10">
                  <c:v>Estonia</c:v>
                </c:pt>
                <c:pt idx="11">
                  <c:v>Croatia</c:v>
                </c:pt>
                <c:pt idx="12">
                  <c:v>Italy</c:v>
                </c:pt>
                <c:pt idx="13">
                  <c:v>Luxembourg</c:v>
                </c:pt>
                <c:pt idx="14">
                  <c:v>Czechia</c:v>
                </c:pt>
                <c:pt idx="15">
                  <c:v>Ireland</c:v>
                </c:pt>
                <c:pt idx="16">
                  <c:v>Hungary</c:v>
                </c:pt>
                <c:pt idx="17">
                  <c:v>Austria</c:v>
                </c:pt>
                <c:pt idx="18">
                  <c:v>North Macedonia</c:v>
                </c:pt>
                <c:pt idx="19">
                  <c:v>Denmark</c:v>
                </c:pt>
                <c:pt idx="20">
                  <c:v>Cyprus</c:v>
                </c:pt>
                <c:pt idx="21">
                  <c:v>Latvia</c:v>
                </c:pt>
                <c:pt idx="22">
                  <c:v>Lithuania</c:v>
                </c:pt>
                <c:pt idx="23">
                  <c:v>Portugal</c:v>
                </c:pt>
                <c:pt idx="24">
                  <c:v>Finland</c:v>
                </c:pt>
                <c:pt idx="25">
                  <c:v>Serbia</c:v>
                </c:pt>
                <c:pt idx="26">
                  <c:v>Bulgaria</c:v>
                </c:pt>
                <c:pt idx="27">
                  <c:v>Spain</c:v>
                </c:pt>
                <c:pt idx="28">
                  <c:v>Poland</c:v>
                </c:pt>
                <c:pt idx="29">
                  <c:v>Romania</c:v>
                </c:pt>
                <c:pt idx="30">
                  <c:v>Greece</c:v>
                </c:pt>
              </c:strCache>
            </c:strRef>
          </c:cat>
          <c:val>
            <c:numRef>
              <c:f>'Figure 8'!$B$12:$B$42</c:f>
              <c:numCache>
                <c:formatCode>#,##0.##########</c:formatCode>
                <c:ptCount val="31"/>
                <c:pt idx="0">
                  <c:v>0.7</c:v>
                </c:pt>
                <c:pt idx="1">
                  <c:v>1.2</c:v>
                </c:pt>
                <c:pt idx="2" formatCode="#,##0.0">
                  <c:v>1</c:v>
                </c:pt>
                <c:pt idx="3">
                  <c:v>0.7</c:v>
                </c:pt>
                <c:pt idx="4">
                  <c:v>0.6</c:v>
                </c:pt>
                <c:pt idx="5">
                  <c:v>1.1000000000000001</c:v>
                </c:pt>
                <c:pt idx="6">
                  <c:v>0.7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0.8</c:v>
                </c:pt>
                <c:pt idx="11">
                  <c:v>0.6</c:v>
                </c:pt>
                <c:pt idx="12">
                  <c:v>0.4</c:v>
                </c:pt>
                <c:pt idx="13" formatCode="#,##0.0">
                  <c:v>1</c:v>
                </c:pt>
                <c:pt idx="14">
                  <c:v>0.7</c:v>
                </c:pt>
                <c:pt idx="15">
                  <c:v>0.9</c:v>
                </c:pt>
                <c:pt idx="16">
                  <c:v>0.6</c:v>
                </c:pt>
                <c:pt idx="17">
                  <c:v>0.6</c:v>
                </c:pt>
                <c:pt idx="18">
                  <c:v>0.3</c:v>
                </c:pt>
                <c:pt idx="19">
                  <c:v>1.1000000000000001</c:v>
                </c:pt>
                <c:pt idx="20">
                  <c:v>0.4</c:v>
                </c:pt>
                <c:pt idx="21">
                  <c:v>0.4</c:v>
                </c:pt>
                <c:pt idx="22">
                  <c:v>0.7</c:v>
                </c:pt>
                <c:pt idx="23">
                  <c:v>0.6</c:v>
                </c:pt>
                <c:pt idx="24">
                  <c:v>0.6</c:v>
                </c:pt>
                <c:pt idx="26">
                  <c:v>0.7</c:v>
                </c:pt>
                <c:pt idx="27">
                  <c:v>0.5</c:v>
                </c:pt>
                <c:pt idx="28">
                  <c:v>0.6</c:v>
                </c:pt>
                <c:pt idx="29">
                  <c:v>0.4</c:v>
                </c:pt>
                <c:pt idx="3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DF-4509-BE19-1A341E6C6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890815"/>
        <c:axId val="1263891295"/>
      </c:lineChart>
      <c:catAx>
        <c:axId val="1263890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3891295"/>
        <c:crosses val="autoZero"/>
        <c:auto val="1"/>
        <c:lblAlgn val="ctr"/>
        <c:lblOffset val="100"/>
        <c:noMultiLvlLbl val="0"/>
      </c:catAx>
      <c:valAx>
        <c:axId val="1263891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##########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3890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9'!$D$1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multiLvlStrRef>
              <c:f>'Figure 9'!$A$2:$B$32</c:f>
              <c:multiLvlStrCache>
                <c:ptCount val="31"/>
                <c:lvl>
                  <c:pt idx="0">
                    <c:v>IT</c:v>
                  </c:pt>
                  <c:pt idx="1">
                    <c:v>DE</c:v>
                  </c:pt>
                  <c:pt idx="2">
                    <c:v>NO</c:v>
                  </c:pt>
                  <c:pt idx="3">
                    <c:v>NL</c:v>
                  </c:pt>
                  <c:pt idx="4">
                    <c:v>LV</c:v>
                  </c:pt>
                  <c:pt idx="5">
                    <c:v>EU27</c:v>
                  </c:pt>
                  <c:pt idx="6">
                    <c:v>RO</c:v>
                  </c:pt>
                  <c:pt idx="7">
                    <c:v>EL</c:v>
                  </c:pt>
                  <c:pt idx="8">
                    <c:v>HR</c:v>
                  </c:pt>
                  <c:pt idx="9">
                    <c:v>FR</c:v>
                  </c:pt>
                  <c:pt idx="10">
                    <c:v>LT</c:v>
                  </c:pt>
                  <c:pt idx="11">
                    <c:v>PL</c:v>
                  </c:pt>
                  <c:pt idx="12">
                    <c:v>CY</c:v>
                  </c:pt>
                  <c:pt idx="13">
                    <c:v>BG</c:v>
                  </c:pt>
                  <c:pt idx="14">
                    <c:v>SK</c:v>
                  </c:pt>
                  <c:pt idx="15">
                    <c:v>PT</c:v>
                  </c:pt>
                  <c:pt idx="16">
                    <c:v>AT</c:v>
                  </c:pt>
                  <c:pt idx="17">
                    <c:v>SI</c:v>
                  </c:pt>
                  <c:pt idx="18">
                    <c:v>FI</c:v>
                  </c:pt>
                  <c:pt idx="19">
                    <c:v>EE</c:v>
                  </c:pt>
                  <c:pt idx="20">
                    <c:v>LU</c:v>
                  </c:pt>
                  <c:pt idx="21">
                    <c:v>ES</c:v>
                  </c:pt>
                  <c:pt idx="22">
                    <c:v>MT</c:v>
                  </c:pt>
                  <c:pt idx="23">
                    <c:v>IE</c:v>
                  </c:pt>
                  <c:pt idx="24">
                    <c:v>BE</c:v>
                  </c:pt>
                  <c:pt idx="25">
                    <c:v>DK</c:v>
                  </c:pt>
                  <c:pt idx="26">
                    <c:v>CZ</c:v>
                  </c:pt>
                  <c:pt idx="27">
                    <c:v>HU</c:v>
                  </c:pt>
                  <c:pt idx="28">
                    <c:v>SE</c:v>
                  </c:pt>
                  <c:pt idx="29">
                    <c:v>RS</c:v>
                  </c:pt>
                  <c:pt idx="30">
                    <c:v>MK</c:v>
                  </c:pt>
                </c:lvl>
                <c:lvl>
                  <c:pt idx="0">
                    <c:v>Most resilient</c:v>
                  </c:pt>
                  <c:pt idx="7">
                    <c:v>Moderately resilient</c:v>
                  </c:pt>
                  <c:pt idx="14">
                    <c:v>Less resilient</c:v>
                  </c:pt>
                  <c:pt idx="20">
                    <c:v>Least resilient</c:v>
                  </c:pt>
                  <c:pt idx="26">
                    <c:v>(1)</c:v>
                  </c:pt>
                  <c:pt idx="30">
                    <c:v>(2)</c:v>
                  </c:pt>
                </c:lvl>
              </c:multiLvlStrCache>
            </c:multiLvlStrRef>
          </c:cat>
          <c:val>
            <c:numRef>
              <c:f>'Figure 9'!$D$2:$D$32</c:f>
              <c:numCache>
                <c:formatCode>0.00</c:formatCode>
                <c:ptCount val="31"/>
                <c:pt idx="0">
                  <c:v>0.66895248235549376</c:v>
                </c:pt>
                <c:pt idx="1">
                  <c:v>0.69905708238175157</c:v>
                </c:pt>
                <c:pt idx="2">
                  <c:v>1.0793764132679013</c:v>
                </c:pt>
                <c:pt idx="3">
                  <c:v>1.0277951567809018</c:v>
                </c:pt>
                <c:pt idx="4">
                  <c:v>0.32651843248393997</c:v>
                </c:pt>
                <c:pt idx="5">
                  <c:v>0.55118830742605207</c:v>
                </c:pt>
                <c:pt idx="6">
                  <c:v>5.8628318323522007E-2</c:v>
                </c:pt>
                <c:pt idx="7">
                  <c:v>3.1179718209915112E-2</c:v>
                </c:pt>
                <c:pt idx="8">
                  <c:v>0.20408520735387864</c:v>
                </c:pt>
                <c:pt idx="9">
                  <c:v>0.93732837601069297</c:v>
                </c:pt>
                <c:pt idx="10">
                  <c:v>0.18316685998428314</c:v>
                </c:pt>
                <c:pt idx="11">
                  <c:v>0.15421853767088928</c:v>
                </c:pt>
                <c:pt idx="12">
                  <c:v>0.2641715835510467</c:v>
                </c:pt>
                <c:pt idx="13">
                  <c:v>0.13068527226506924</c:v>
                </c:pt>
                <c:pt idx="14">
                  <c:v>0.48805776235984077</c:v>
                </c:pt>
                <c:pt idx="15">
                  <c:v>0.39012033456751505</c:v>
                </c:pt>
                <c:pt idx="16">
                  <c:v>0.386139857697675</c:v>
                </c:pt>
                <c:pt idx="17">
                  <c:v>0.61001637861378666</c:v>
                </c:pt>
                <c:pt idx="18">
                  <c:v>0.24036868957386617</c:v>
                </c:pt>
                <c:pt idx="19">
                  <c:v>0.4066706998114149</c:v>
                </c:pt>
                <c:pt idx="20">
                  <c:v>0.69237089196413182</c:v>
                </c:pt>
                <c:pt idx="21">
                  <c:v>0.42018683434864451</c:v>
                </c:pt>
                <c:pt idx="22">
                  <c:v>0.25181289984248567</c:v>
                </c:pt>
                <c:pt idx="23">
                  <c:v>0.45438358000124385</c:v>
                </c:pt>
                <c:pt idx="24">
                  <c:v>0.63007093114619994</c:v>
                </c:pt>
                <c:pt idx="25">
                  <c:v>0.2217094437182538</c:v>
                </c:pt>
                <c:pt idx="26">
                  <c:v>0.75186594293546594</c:v>
                </c:pt>
                <c:pt idx="27">
                  <c:v>0.24443359243855378</c:v>
                </c:pt>
                <c:pt idx="28">
                  <c:v>0.69692280860575473</c:v>
                </c:pt>
                <c:pt idx="29">
                  <c:v>0.14678987723941075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8E-4D8C-A2F2-21095F316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3457024"/>
        <c:axId val="773457504"/>
      </c:barChart>
      <c:lineChart>
        <c:grouping val="standard"/>
        <c:varyColors val="0"/>
        <c:ser>
          <c:idx val="0"/>
          <c:order val="0"/>
          <c:tx>
            <c:strRef>
              <c:f>'Figure 9'!$C$1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multiLvlStrRef>
              <c:f>'Figure 9'!$A$2:$B$32</c:f>
              <c:multiLvlStrCache>
                <c:ptCount val="31"/>
                <c:lvl>
                  <c:pt idx="0">
                    <c:v>IT</c:v>
                  </c:pt>
                  <c:pt idx="1">
                    <c:v>DE</c:v>
                  </c:pt>
                  <c:pt idx="2">
                    <c:v>NO</c:v>
                  </c:pt>
                  <c:pt idx="3">
                    <c:v>NL</c:v>
                  </c:pt>
                  <c:pt idx="4">
                    <c:v>LV</c:v>
                  </c:pt>
                  <c:pt idx="5">
                    <c:v>EU27</c:v>
                  </c:pt>
                  <c:pt idx="6">
                    <c:v>RO</c:v>
                  </c:pt>
                  <c:pt idx="7">
                    <c:v>EL</c:v>
                  </c:pt>
                  <c:pt idx="8">
                    <c:v>HR</c:v>
                  </c:pt>
                  <c:pt idx="9">
                    <c:v>FR</c:v>
                  </c:pt>
                  <c:pt idx="10">
                    <c:v>LT</c:v>
                  </c:pt>
                  <c:pt idx="11">
                    <c:v>PL</c:v>
                  </c:pt>
                  <c:pt idx="12">
                    <c:v>CY</c:v>
                  </c:pt>
                  <c:pt idx="13">
                    <c:v>BG</c:v>
                  </c:pt>
                  <c:pt idx="14">
                    <c:v>SK</c:v>
                  </c:pt>
                  <c:pt idx="15">
                    <c:v>PT</c:v>
                  </c:pt>
                  <c:pt idx="16">
                    <c:v>AT</c:v>
                  </c:pt>
                  <c:pt idx="17">
                    <c:v>SI</c:v>
                  </c:pt>
                  <c:pt idx="18">
                    <c:v>FI</c:v>
                  </c:pt>
                  <c:pt idx="19">
                    <c:v>EE</c:v>
                  </c:pt>
                  <c:pt idx="20">
                    <c:v>LU</c:v>
                  </c:pt>
                  <c:pt idx="21">
                    <c:v>ES</c:v>
                  </c:pt>
                  <c:pt idx="22">
                    <c:v>MT</c:v>
                  </c:pt>
                  <c:pt idx="23">
                    <c:v>IE</c:v>
                  </c:pt>
                  <c:pt idx="24">
                    <c:v>BE</c:v>
                  </c:pt>
                  <c:pt idx="25">
                    <c:v>DK</c:v>
                  </c:pt>
                  <c:pt idx="26">
                    <c:v>CZ</c:v>
                  </c:pt>
                  <c:pt idx="27">
                    <c:v>HU</c:v>
                  </c:pt>
                  <c:pt idx="28">
                    <c:v>SE</c:v>
                  </c:pt>
                  <c:pt idx="29">
                    <c:v>RS</c:v>
                  </c:pt>
                  <c:pt idx="30">
                    <c:v>MK</c:v>
                  </c:pt>
                </c:lvl>
                <c:lvl>
                  <c:pt idx="0">
                    <c:v>Most resilient</c:v>
                  </c:pt>
                  <c:pt idx="7">
                    <c:v>Moderately resilient</c:v>
                  </c:pt>
                  <c:pt idx="14">
                    <c:v>Less resilient</c:v>
                  </c:pt>
                  <c:pt idx="20">
                    <c:v>Least resilient</c:v>
                  </c:pt>
                  <c:pt idx="26">
                    <c:v>(1)</c:v>
                  </c:pt>
                  <c:pt idx="30">
                    <c:v>(2)</c:v>
                  </c:pt>
                </c:lvl>
              </c:multiLvlStrCache>
            </c:multiLvlStrRef>
          </c:cat>
          <c:val>
            <c:numRef>
              <c:f>'Figure 9'!$C$2:$C$32</c:f>
              <c:numCache>
                <c:formatCode>0.00</c:formatCode>
                <c:ptCount val="31"/>
                <c:pt idx="0">
                  <c:v>0.47768025761951716</c:v>
                </c:pt>
                <c:pt idx="1">
                  <c:v>0.55017804200545173</c:v>
                </c:pt>
                <c:pt idx="2">
                  <c:v>0.98637050687175154</c:v>
                </c:pt>
                <c:pt idx="3">
                  <c:v>1.0467463277116069</c:v>
                </c:pt>
                <c:pt idx="4">
                  <c:v>0.36582122629894109</c:v>
                </c:pt>
                <c:pt idx="5">
                  <c:v>0.62452276622021341</c:v>
                </c:pt>
                <c:pt idx="6">
                  <c:v>0.13705878578241709</c:v>
                </c:pt>
                <c:pt idx="7">
                  <c:v>0.13855894710181649</c:v>
                </c:pt>
                <c:pt idx="8">
                  <c:v>0.31940538676336283</c:v>
                </c:pt>
                <c:pt idx="9">
                  <c:v>1.0749306640630614</c:v>
                </c:pt>
                <c:pt idx="10">
                  <c:v>0.32957975988337052</c:v>
                </c:pt>
                <c:pt idx="11">
                  <c:v>0.31601480273126553</c:v>
                </c:pt>
                <c:pt idx="12">
                  <c:v>0.42881415803429168</c:v>
                </c:pt>
                <c:pt idx="13">
                  <c:v>0.29996788949245462</c:v>
                </c:pt>
                <c:pt idx="14">
                  <c:v>0.68538405798431135</c:v>
                </c:pt>
                <c:pt idx="15">
                  <c:v>0.60007330102271128</c:v>
                </c:pt>
                <c:pt idx="16">
                  <c:v>0.60341798655660395</c:v>
                </c:pt>
                <c:pt idx="17">
                  <c:v>0.86255098386392437</c:v>
                </c:pt>
                <c:pt idx="18">
                  <c:v>0.52303514217656866</c:v>
                </c:pt>
                <c:pt idx="19">
                  <c:v>0.70121320258670117</c:v>
                </c:pt>
                <c:pt idx="20">
                  <c:v>1.082883605923908</c:v>
                </c:pt>
                <c:pt idx="21">
                  <c:v>0.88993316097386421</c:v>
                </c:pt>
                <c:pt idx="22">
                  <c:v>0.74401951633795638</c:v>
                </c:pt>
                <c:pt idx="23">
                  <c:v>0.94856881834637741</c:v>
                </c:pt>
                <c:pt idx="24">
                  <c:v>1.1443496064762491</c:v>
                </c:pt>
                <c:pt idx="25">
                  <c:v>0.90930877707077684</c:v>
                </c:pt>
                <c:pt idx="30">
                  <c:v>0.18932448641515004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E-4D8C-A2F2-21095F316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457024"/>
        <c:axId val="773457504"/>
      </c:lineChart>
      <c:catAx>
        <c:axId val="773457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457504"/>
        <c:crosses val="autoZero"/>
        <c:auto val="1"/>
        <c:lblAlgn val="ctr"/>
        <c:lblOffset val="100"/>
        <c:noMultiLvlLbl val="0"/>
      </c:catAx>
      <c:valAx>
        <c:axId val="77345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457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EU-27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figure10!$B$2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figure10!$C$1:$F$1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figure10!$C$2:$F$2</c:f>
              <c:numCache>
                <c:formatCode>0.00</c:formatCode>
                <c:ptCount val="4"/>
                <c:pt idx="0">
                  <c:v>0.70570570570570568</c:v>
                </c:pt>
                <c:pt idx="1">
                  <c:v>0.51254480286738346</c:v>
                </c:pt>
                <c:pt idx="2">
                  <c:v>0.48854961832061072</c:v>
                </c:pt>
                <c:pt idx="3">
                  <c:v>0.53333333333333321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8-4377-8A4B-73AABD089178}"/>
            </c:ext>
          </c:extLst>
        </c:ser>
        <c:ser>
          <c:idx val="1"/>
          <c:order val="1"/>
          <c:tx>
            <c:strRef>
              <c:f>figure10!$B$3</c:f>
              <c:strCache>
                <c:ptCount val="1"/>
                <c:pt idx="0">
                  <c:v>2020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1.10192837465565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58-4377-8A4B-73AABD089178}"/>
                </c:ext>
              </c:extLst>
            </c:dLbl>
            <c:dLbl>
              <c:idx val="1"/>
              <c:layout>
                <c:manualLayout>
                  <c:x val="4.294149221685374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58-4377-8A4B-73AABD089178}"/>
                </c:ext>
              </c:extLst>
            </c:dLbl>
            <c:dLbl>
              <c:idx val="2"/>
              <c:layout>
                <c:manualLayout>
                  <c:x val="0"/>
                  <c:y val="7.34618916437098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58-4377-8A4B-73AABD089178}"/>
                </c:ext>
              </c:extLst>
            </c:dLbl>
            <c:dLbl>
              <c:idx val="3"/>
              <c:layout>
                <c:manualLayout>
                  <c:x val="-1.28824476650564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58-4377-8A4B-73AABD089178}"/>
                </c:ext>
              </c:extLst>
            </c:dLbl>
            <c:spPr>
              <a:noFill/>
              <a:ln w="12700"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figure10!$C$1:$F$1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figure10!$C$3:$F$3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D58-4377-8A4B-73AABD089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433391"/>
        <c:axId val="2075431951"/>
      </c:radarChart>
      <c:catAx>
        <c:axId val="2075433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431951"/>
        <c:crosses val="autoZero"/>
        <c:auto val="1"/>
        <c:lblAlgn val="ctr"/>
        <c:lblOffset val="100"/>
        <c:noMultiLvlLbl val="0"/>
      </c:catAx>
      <c:valAx>
        <c:axId val="2075431951"/>
        <c:scaling>
          <c:orientation val="minMax"/>
          <c:max val="1"/>
        </c:scaling>
        <c:delete val="1"/>
        <c:axPos val="l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in"/>
        <c:minorTickMark val="none"/>
        <c:tickLblPos val="high"/>
        <c:crossAx val="207543339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aseline="0"/>
              <a:t>Austria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1"/>
          <c:order val="0"/>
          <c:tx>
            <c:strRef>
              <c:f>figure11!$C$13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figure11!$D$11:$G$11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figure11!$D$13:$G$13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34-45FC-9F50-C94760450E68}"/>
            </c:ext>
          </c:extLst>
        </c:ser>
        <c:ser>
          <c:idx val="0"/>
          <c:order val="1"/>
          <c:tx>
            <c:strRef>
              <c:f>figure11!$C$12</c:f>
              <c:strCache>
                <c:ptCount val="1"/>
                <c:pt idx="0">
                  <c:v>Austria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7.6741375521863331E-2"/>
                  <c:y val="1.60153664302600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34-45FC-9F50-C94760450E68}"/>
                </c:ext>
              </c:extLst>
            </c:dLbl>
            <c:dLbl>
              <c:idx val="1"/>
              <c:layout>
                <c:manualLayout>
                  <c:x val="6.70016750418760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934-45FC-9F50-C94760450E68}"/>
                </c:ext>
              </c:extLst>
            </c:dLbl>
            <c:dLbl>
              <c:idx val="2"/>
              <c:layout>
                <c:manualLayout>
                  <c:x val="2.233389168062453E-3"/>
                  <c:y val="1.0512482123951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34-45FC-9F50-C94760450E68}"/>
                </c:ext>
              </c:extLst>
            </c:dLbl>
            <c:dLbl>
              <c:idx val="3"/>
              <c:layout>
                <c:manualLayout>
                  <c:x val="-4.020100502512562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934-45FC-9F50-C94760450E68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figure11!$D$11:$G$11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figure11!$D$12:$G$12</c:f>
              <c:numCache>
                <c:formatCode>0.00</c:formatCode>
                <c:ptCount val="4"/>
                <c:pt idx="0">
                  <c:v>0.79379379379379367</c:v>
                </c:pt>
                <c:pt idx="1">
                  <c:v>0.41696535244922339</c:v>
                </c:pt>
                <c:pt idx="2">
                  <c:v>0.33587786259541991</c:v>
                </c:pt>
                <c:pt idx="3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34-45FC-9F50-C94760450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036608"/>
        <c:axId val="647044768"/>
      </c:radarChart>
      <c:catAx>
        <c:axId val="64703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044768"/>
        <c:crosses val="autoZero"/>
        <c:auto val="1"/>
        <c:lblAlgn val="ctr"/>
        <c:lblOffset val="100"/>
        <c:noMultiLvlLbl val="0"/>
      </c:catAx>
      <c:valAx>
        <c:axId val="647044768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4703660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Belgium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1"/>
          <c:tx>
            <c:strRef>
              <c:f>figure12!$C$8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figure12!$D$5:$H$5</c15:sqref>
                  </c15:fullRef>
                </c:ext>
              </c:extLst>
              <c:f>figure12!$D$5:$G$5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figure12!$D$8:$H$8</c15:sqref>
                  </c15:fullRef>
                </c:ext>
              </c:extLst>
              <c:f>figure12!$D$8:$G$8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7-4774-8714-038E99C526C1}"/>
            </c:ext>
          </c:extLst>
        </c:ser>
        <c:ser>
          <c:idx val="1"/>
          <c:order val="2"/>
          <c:tx>
            <c:strRef>
              <c:f>figure12!$C$7</c:f>
              <c:strCache>
                <c:ptCount val="1"/>
                <c:pt idx="0">
                  <c:v>Belgium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7.5674728356116286E-2"/>
                  <c:y val="3.9197530864197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27-4774-8714-038E99C526C1}"/>
                </c:ext>
              </c:extLst>
            </c:dLbl>
            <c:dLbl>
              <c:idx val="1"/>
              <c:layout>
                <c:manualLayout>
                  <c:x val="4.451454609183315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27-4774-8714-038E99C526C1}"/>
                </c:ext>
              </c:extLst>
            </c:dLbl>
            <c:dLbl>
              <c:idx val="2"/>
              <c:layout>
                <c:manualLayout>
                  <c:x val="0"/>
                  <c:y val="1.1759259259259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27-4774-8714-038E99C526C1}"/>
                </c:ext>
              </c:extLst>
            </c:dLbl>
            <c:dLbl>
              <c:idx val="3"/>
              <c:layout>
                <c:manualLayout>
                  <c:x val="-2.6708727655099896E-2"/>
                  <c:y val="7.8296296296295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27-4774-8714-038E99C526C1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figure12!$D$5:$H$5</c15:sqref>
                  </c15:fullRef>
                </c:ext>
              </c:extLst>
              <c:f>figure12!$D$5:$G$5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figure12!$D$7:$H$7</c15:sqref>
                  </c15:fullRef>
                </c:ext>
              </c:extLst>
              <c:f>figure12!$D$7:$G$7</c:f>
              <c:numCache>
                <c:formatCode>0.00</c:formatCode>
                <c:ptCount val="4"/>
                <c:pt idx="0">
                  <c:v>0.82282282282282282</c:v>
                </c:pt>
                <c:pt idx="1">
                  <c:v>0.60573476702508966</c:v>
                </c:pt>
                <c:pt idx="2">
                  <c:v>0.51908396946564883</c:v>
                </c:pt>
                <c:pt idx="3">
                  <c:v>0.33333333333333326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27-4774-8714-038E99C52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3232575"/>
        <c:axId val="1723228735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figure12!$C$6</c15:sqref>
                        </c15:formulaRef>
                      </c:ext>
                    </c:extLst>
                    <c:strCache>
                      <c:ptCount val="1"/>
                      <c:pt idx="0">
                        <c:v>2015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figure12!$D$5:$H$5</c15:sqref>
                        </c15:fullRef>
                        <c15:formulaRef>
                          <c15:sqref>figure12!$D$5:$G$5</c15:sqref>
                        </c15:formulaRef>
                      </c:ext>
                    </c:extLst>
                    <c:strCache>
                      <c:ptCount val="4"/>
                      <c:pt idx="0">
                        <c:v>Incidence</c:v>
                      </c:pt>
                      <c:pt idx="1">
                        <c:v>Participation</c:v>
                      </c:pt>
                      <c:pt idx="2">
                        <c:v>Intensity</c:v>
                      </c:pt>
                      <c:pt idx="3">
                        <c:v>Expenditure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figure12!$D$6:$H$6</c15:sqref>
                        </c15:fullRef>
                        <c15:formulaRef>
                          <c15:sqref>figure12!$D$6:$G$6</c15:sqref>
                        </c15:formulaRef>
                      </c:ext>
                    </c:extLst>
                    <c:numCache>
                      <c:formatCode>0.00</c:formatCode>
                      <c:ptCount val="4"/>
                      <c:pt idx="0">
                        <c:v>0.8398398398398399</c:v>
                      </c:pt>
                      <c:pt idx="1">
                        <c:v>0.64396654719235358</c:v>
                      </c:pt>
                      <c:pt idx="2">
                        <c:v>1</c:v>
                      </c:pt>
                      <c:pt idx="3">
                        <c:v>0.59999999999999987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9327-4774-8714-038E99C526C1}"/>
                  </c:ext>
                </c:extLst>
              </c15:ser>
            </c15:filteredRadarSeries>
          </c:ext>
        </c:extLst>
      </c:radarChart>
      <c:catAx>
        <c:axId val="1723232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3228735"/>
        <c:crosses val="autoZero"/>
        <c:auto val="1"/>
        <c:lblAlgn val="ctr"/>
        <c:lblOffset val="100"/>
        <c:noMultiLvlLbl val="0"/>
      </c:catAx>
      <c:valAx>
        <c:axId val="172322873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23232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Bulgaria vs EU-27</a:t>
            </a:r>
          </a:p>
          <a:p>
            <a:pPr>
              <a:defRPr/>
            </a:pPr>
            <a:r>
              <a:rPr lang="en-GB" sz="90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1"/>
          <c:tx>
            <c:strRef>
              <c:f>figure13!$B$4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figure13!$C$1:$G$1</c15:sqref>
                  </c15:fullRef>
                </c:ext>
              </c:extLst>
              <c:f>figure13!$C$1:$F$1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figure13!$C$4:$G$4</c15:sqref>
                  </c15:fullRef>
                </c:ext>
              </c:extLst>
              <c:f>figure13!$C$4:$F$4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14-421A-81C2-709CA0F93307}"/>
            </c:ext>
          </c:extLst>
        </c:ser>
        <c:ser>
          <c:idx val="1"/>
          <c:order val="2"/>
          <c:tx>
            <c:strRef>
              <c:f>figure13!$B$3</c:f>
              <c:strCache>
                <c:ptCount val="1"/>
                <c:pt idx="0">
                  <c:v>Bulgaria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6.0233863376107165E-2"/>
                  <c:y val="-3.593065488485642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14-421A-81C2-709CA0F93307}"/>
                </c:ext>
              </c:extLst>
            </c:dLbl>
            <c:dLbl>
              <c:idx val="1"/>
              <c:layout>
                <c:manualLayout>
                  <c:x val="4.899369559604272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14-421A-81C2-709CA0F93307}"/>
                </c:ext>
              </c:extLst>
            </c:dLbl>
            <c:dLbl>
              <c:idx val="2"/>
              <c:layout>
                <c:manualLayout>
                  <c:x val="0"/>
                  <c:y val="7.0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14-421A-81C2-709CA0F93307}"/>
                </c:ext>
              </c:extLst>
            </c:dLbl>
            <c:dLbl>
              <c:idx val="3"/>
              <c:layout>
                <c:manualLayout>
                  <c:x val="-7.120604263387483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14-421A-81C2-709CA0F93307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figure13!$C$1:$G$1</c15:sqref>
                  </c15:fullRef>
                </c:ext>
              </c:extLst>
              <c:f>figure13!$C$1:$F$1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figure13!$C$3:$G$3</c15:sqref>
                  </c15:fullRef>
                </c:ext>
              </c:extLst>
              <c:f>figure13!$C$3:$F$3</c:f>
              <c:numCache>
                <c:formatCode>0.00</c:formatCode>
                <c:ptCount val="4"/>
                <c:pt idx="0">
                  <c:v>0.41141141141141141</c:v>
                </c:pt>
                <c:pt idx="1">
                  <c:v>0.27479091995221028</c:v>
                </c:pt>
                <c:pt idx="2">
                  <c:v>0.22900763358778625</c:v>
                </c:pt>
                <c:pt idx="3">
                  <c:v>0.13333333333333328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14-421A-81C2-709CA0F93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316495"/>
        <c:axId val="159316975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figure13!$B$2</c15:sqref>
                        </c15:formulaRef>
                      </c:ext>
                    </c:extLst>
                    <c:strCache>
                      <c:ptCount val="1"/>
                      <c:pt idx="0">
                        <c:v>2015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figure13!$C$1:$G$1</c15:sqref>
                        </c15:fullRef>
                        <c15:formulaRef>
                          <c15:sqref>figure13!$C$1:$F$1</c15:sqref>
                        </c15:formulaRef>
                      </c:ext>
                    </c:extLst>
                    <c:strCache>
                      <c:ptCount val="4"/>
                      <c:pt idx="0">
                        <c:v>Incidence</c:v>
                      </c:pt>
                      <c:pt idx="1">
                        <c:v>Participation</c:v>
                      </c:pt>
                      <c:pt idx="2">
                        <c:v>Intensity</c:v>
                      </c:pt>
                      <c:pt idx="3">
                        <c:v>Expenditure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figure13!$C$2:$G$2</c15:sqref>
                        </c15:fullRef>
                        <c15:formulaRef>
                          <c15:sqref>figure13!$C$2:$F$2</c15:sqref>
                        </c15:formulaRef>
                      </c:ext>
                    </c:extLst>
                    <c:numCache>
                      <c:formatCode>0.00</c:formatCode>
                      <c:ptCount val="4"/>
                      <c:pt idx="0">
                        <c:v>0.42242242242242245</c:v>
                      </c:pt>
                      <c:pt idx="1">
                        <c:v>0.31660692951015529</c:v>
                      </c:pt>
                      <c:pt idx="2">
                        <c:v>0.34351145038167941</c:v>
                      </c:pt>
                      <c:pt idx="3">
                        <c:v>0.46666666666666656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EF14-421A-81C2-709CA0F93307}"/>
                  </c:ext>
                </c:extLst>
              </c15:ser>
            </c15:filteredRadarSeries>
          </c:ext>
        </c:extLst>
      </c:radarChart>
      <c:catAx>
        <c:axId val="15931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316975"/>
        <c:crosses val="autoZero"/>
        <c:auto val="1"/>
        <c:lblAlgn val="ctr"/>
        <c:lblOffset val="100"/>
        <c:noMultiLvlLbl val="0"/>
      </c:catAx>
      <c:valAx>
        <c:axId val="15931697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59316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Cyprus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figure14!$B$4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figure14!$C$1:$F$1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figure14!$C$4:$F$4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32-488A-9523-918BB2FA1A58}"/>
            </c:ext>
          </c:extLst>
        </c:ser>
        <c:ser>
          <c:idx val="1"/>
          <c:order val="1"/>
          <c:tx>
            <c:strRef>
              <c:f>figure14!$B$3</c:f>
              <c:strCache>
                <c:ptCount val="1"/>
                <c:pt idx="0">
                  <c:v>Cyprus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7.8395061728395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32-488A-9523-918BB2FA1A58}"/>
                </c:ext>
              </c:extLst>
            </c:dLbl>
            <c:dLbl>
              <c:idx val="1"/>
              <c:layout>
                <c:manualLayout>
                  <c:x val="3.5611636873466523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D32-488A-9523-918BB2FA1A58}"/>
                </c:ext>
              </c:extLst>
            </c:dLbl>
            <c:dLbl>
              <c:idx val="2"/>
              <c:layout>
                <c:manualLayout>
                  <c:x val="2.2257273045916577E-3"/>
                  <c:y val="4.703703703703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32-488A-9523-918BB2FA1A58}"/>
                </c:ext>
              </c:extLst>
            </c:dLbl>
            <c:dLbl>
              <c:idx val="3"/>
              <c:layout>
                <c:manualLayout>
                  <c:x val="-4.8966000701016511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D32-488A-9523-918BB2FA1A58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figure14!$C$1:$F$1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figure14!$C$3:$F$3</c:f>
              <c:numCache>
                <c:formatCode>0.00</c:formatCode>
                <c:ptCount val="4"/>
                <c:pt idx="0">
                  <c:v>0.6576576576576576</c:v>
                </c:pt>
                <c:pt idx="1">
                  <c:v>0.36200716845878134</c:v>
                </c:pt>
                <c:pt idx="2">
                  <c:v>0.28244274809160308</c:v>
                </c:pt>
                <c:pt idx="3">
                  <c:v>0.19999999999999993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32-488A-9523-918BB2FA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96351"/>
        <c:axId val="1887856751"/>
      </c:radarChart>
      <c:catAx>
        <c:axId val="61096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7856751"/>
        <c:crosses val="autoZero"/>
        <c:auto val="1"/>
        <c:lblAlgn val="ctr"/>
        <c:lblOffset val="100"/>
        <c:noMultiLvlLbl val="0"/>
      </c:catAx>
      <c:valAx>
        <c:axId val="1887856751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1096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Czechia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figure15!$B$5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figure15!$C$2:$F$2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figure15!$C$5:$F$5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5-49F1-9409-B9D3ED746613}"/>
            </c:ext>
          </c:extLst>
        </c:ser>
        <c:ser>
          <c:idx val="1"/>
          <c:order val="1"/>
          <c:tx>
            <c:strRef>
              <c:f>figure15!$B$4</c:f>
              <c:strCache>
                <c:ptCount val="1"/>
                <c:pt idx="0">
                  <c:v>Czechia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5.5876372952878881E-2"/>
                  <c:y val="2.74382716049382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75-49F1-9409-B9D3ED746613}"/>
                </c:ext>
              </c:extLst>
            </c:dLbl>
            <c:dLbl>
              <c:idx val="1"/>
              <c:layout>
                <c:manualLayout>
                  <c:x val="-8.1951066958503698E-17"/>
                  <c:y val="7.8395061728395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75-49F1-9409-B9D3ED746613}"/>
                </c:ext>
              </c:extLst>
            </c:dLbl>
            <c:dLbl>
              <c:idx val="2"/>
              <c:layout>
                <c:manualLayout>
                  <c:x val="0"/>
                  <c:y val="1.9598765432098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75-49F1-9409-B9D3ED746613}"/>
                </c:ext>
              </c:extLst>
            </c:dLbl>
            <c:dLbl>
              <c:idx val="3"/>
              <c:layout>
                <c:manualLayout>
                  <c:x val="-4.917120819853345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75-49F1-9409-B9D3ED746613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figure15!$C$2:$F$2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figure15!$C$4:$F$4</c:f>
              <c:numCache>
                <c:formatCode>0.00</c:formatCode>
                <c:ptCount val="4"/>
                <c:pt idx="0">
                  <c:v>0.85985985985985991</c:v>
                </c:pt>
                <c:pt idx="1">
                  <c:v>0.98924731182795689</c:v>
                </c:pt>
                <c:pt idx="2">
                  <c:v>0.40458015267175573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5-49F1-9409-B9D3ED746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117039"/>
        <c:axId val="60115119"/>
      </c:radarChart>
      <c:catAx>
        <c:axId val="60117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15119"/>
        <c:crosses val="autoZero"/>
        <c:auto val="1"/>
        <c:lblAlgn val="ctr"/>
        <c:lblOffset val="100"/>
        <c:noMultiLvlLbl val="0"/>
      </c:catAx>
      <c:valAx>
        <c:axId val="6011511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0117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Germany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figure16!$B$4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figure16!$C$1:$F$1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figure16!$C$4:$F$4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4-4DE9-B1EE-44E31C89C096}"/>
            </c:ext>
          </c:extLst>
        </c:ser>
        <c:ser>
          <c:idx val="1"/>
          <c:order val="1"/>
          <c:tx>
            <c:strRef>
              <c:f>figure16!$B$3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1.1759259259259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54-4DE9-B1EE-44E31C89C096}"/>
                </c:ext>
              </c:extLst>
            </c:dLbl>
            <c:dLbl>
              <c:idx val="1"/>
              <c:layout>
                <c:manualLayout>
                  <c:x val="4.4514546091833154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B54-4DE9-B1EE-44E31C89C096}"/>
                </c:ext>
              </c:extLst>
            </c:dLbl>
            <c:dLbl>
              <c:idx val="2"/>
              <c:layout>
                <c:manualLayout>
                  <c:x val="0"/>
                  <c:y val="-7.8395061728395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54-4DE9-B1EE-44E31C89C096}"/>
                </c:ext>
              </c:extLst>
            </c:dLbl>
            <c:dLbl>
              <c:idx val="3"/>
              <c:layout>
                <c:manualLayout>
                  <c:x val="-4.4514546091833154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B54-4DE9-B1EE-44E31C89C096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figure16!$C$1:$F$1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figure16!$C$3:$F$3</c:f>
              <c:numCache>
                <c:formatCode>0.00</c:formatCode>
                <c:ptCount val="4"/>
                <c:pt idx="0">
                  <c:v>0.77277277277277279</c:v>
                </c:pt>
                <c:pt idx="1">
                  <c:v>0.52210274790919953</c:v>
                </c:pt>
                <c:pt idx="2">
                  <c:v>0.6412213740458016</c:v>
                </c:pt>
                <c:pt idx="3">
                  <c:v>0.46666666666666662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B54-4DE9-B1EE-44E31C89C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24975"/>
        <c:axId val="59823055"/>
      </c:radarChart>
      <c:catAx>
        <c:axId val="59824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23055"/>
        <c:crosses val="autoZero"/>
        <c:auto val="1"/>
        <c:lblAlgn val="ctr"/>
        <c:lblOffset val="100"/>
        <c:noMultiLvlLbl val="0"/>
      </c:catAx>
      <c:valAx>
        <c:axId val="5982305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59824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Denmark vs EU-27</a:t>
            </a:r>
          </a:p>
          <a:p>
            <a:pPr>
              <a:defRPr/>
            </a:pPr>
            <a:r>
              <a:rPr lang="en-GB" sz="100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figure17!$B$4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figure17!$C$1:$F$1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figure17!$C$4:$F$4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C-4A56-B771-0172A3041969}"/>
            </c:ext>
          </c:extLst>
        </c:ser>
        <c:ser>
          <c:idx val="1"/>
          <c:order val="1"/>
          <c:tx>
            <c:strRef>
              <c:f>figure17!$B$3</c:f>
              <c:strCache>
                <c:ptCount val="1"/>
                <c:pt idx="0">
                  <c:v>Denmark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3.9197530864197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9C-4A56-B771-0172A3041969}"/>
                </c:ext>
              </c:extLst>
            </c:dLbl>
            <c:dLbl>
              <c:idx val="1"/>
              <c:layout>
                <c:manualLayout>
                  <c:x val="4.0155908917404774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9C-4A56-B771-0172A3041969}"/>
                </c:ext>
              </c:extLst>
            </c:dLbl>
            <c:dLbl>
              <c:idx val="2"/>
              <c:layout>
                <c:manualLayout>
                  <c:x val="0"/>
                  <c:y val="7.05555555555554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9C-4A56-B771-0172A3041969}"/>
                </c:ext>
              </c:extLst>
            </c:dLbl>
            <c:dLbl>
              <c:idx val="3"/>
              <c:layout>
                <c:manualLayout>
                  <c:x val="-4.4617676574894197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9C-4A56-B771-0172A3041969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figure17!$C$1:$F$1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figure17!$C$3:$F$3</c:f>
              <c:numCache>
                <c:formatCode>0.00</c:formatCode>
                <c:ptCount val="4"/>
                <c:pt idx="0">
                  <c:v>0.71071071071071068</c:v>
                </c:pt>
                <c:pt idx="1">
                  <c:v>0.30465949820788529</c:v>
                </c:pt>
                <c:pt idx="2">
                  <c:v>0.16793893129770995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9C-4A56-B771-0172A3041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6415391"/>
        <c:axId val="1796415871"/>
      </c:radarChart>
      <c:catAx>
        <c:axId val="1796415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6415871"/>
        <c:crosses val="autoZero"/>
        <c:auto val="1"/>
        <c:lblAlgn val="ctr"/>
        <c:lblOffset val="100"/>
        <c:noMultiLvlLbl val="0"/>
      </c:catAx>
      <c:valAx>
        <c:axId val="1796415871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96415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Estonia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figure18!$B$5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figure18!$C$2:$F$2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figure18!$C$5:$F$5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9-4D5B-AC0F-9F3E7CDA76C7}"/>
            </c:ext>
          </c:extLst>
        </c:ser>
        <c:ser>
          <c:idx val="1"/>
          <c:order val="1"/>
          <c:tx>
            <c:strRef>
              <c:f>figure18!$B$4</c:f>
              <c:strCache>
                <c:ptCount val="1"/>
                <c:pt idx="0">
                  <c:v>Estonia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5.5504208093055472E-2"/>
                  <c:y val="1.95987654320987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E9-4D5B-AC0F-9F3E7CDA76C7}"/>
                </c:ext>
              </c:extLst>
            </c:dLbl>
            <c:dLbl>
              <c:idx val="1"/>
              <c:layout>
                <c:manualLayout>
                  <c:x val="2.220168323722219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E9-4D5B-AC0F-9F3E7CDA76C7}"/>
                </c:ext>
              </c:extLst>
            </c:dLbl>
            <c:dLbl>
              <c:idx val="2"/>
              <c:layout>
                <c:manualLayout>
                  <c:x val="0"/>
                  <c:y val="3.1358024691358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E9-4D5B-AC0F-9F3E7CDA76C7}"/>
                </c:ext>
              </c:extLst>
            </c:dLbl>
            <c:dLbl>
              <c:idx val="3"/>
              <c:layout>
                <c:manualLayout>
                  <c:x val="-2.8862188208388845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E9-4D5B-AC0F-9F3E7CDA76C7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figure18!$C$2:$F$2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figure18!$C$4:$F$4</c:f>
              <c:numCache>
                <c:formatCode>0.00</c:formatCode>
                <c:ptCount val="4"/>
                <c:pt idx="0">
                  <c:v>0.79879879879879867</c:v>
                </c:pt>
                <c:pt idx="1">
                  <c:v>0.37395459976105139</c:v>
                </c:pt>
                <c:pt idx="2">
                  <c:v>0.35114503816793891</c:v>
                </c:pt>
                <c:pt idx="3">
                  <c:v>0.33333333333333326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E9-4D5B-AC0F-9F3E7CDA7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824991"/>
        <c:axId val="237825471"/>
      </c:radarChart>
      <c:catAx>
        <c:axId val="23782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7825471"/>
        <c:crosses val="autoZero"/>
        <c:auto val="1"/>
        <c:lblAlgn val="ctr"/>
        <c:lblOffset val="100"/>
        <c:noMultiLvlLbl val="0"/>
      </c:catAx>
      <c:valAx>
        <c:axId val="237825471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37824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Greece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figure19!$B$8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figure19!$C$5:$F$5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figure19!$C$8:$F$8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C-4180-B83B-45BBFFC990AD}"/>
            </c:ext>
          </c:extLst>
        </c:ser>
        <c:ser>
          <c:idx val="1"/>
          <c:order val="1"/>
          <c:tx>
            <c:strRef>
              <c:f>figure19!$B$7</c:f>
              <c:strCache>
                <c:ptCount val="1"/>
                <c:pt idx="0">
                  <c:v>Greece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0.148950617283950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2C-4180-B83B-45BBFFC990AD}"/>
                </c:ext>
              </c:extLst>
            </c:dLbl>
            <c:dLbl>
              <c:idx val="1"/>
              <c:layout>
                <c:manualLayout>
                  <c:x val="7.1045373939214243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2C-4180-B83B-45BBFFC990AD}"/>
                </c:ext>
              </c:extLst>
            </c:dLbl>
            <c:dLbl>
              <c:idx val="2"/>
              <c:layout>
                <c:manualLayout>
                  <c:x val="0"/>
                  <c:y val="8.6234567901234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2C-4180-B83B-45BBFFC990AD}"/>
                </c:ext>
              </c:extLst>
            </c:dLbl>
            <c:dLbl>
              <c:idx val="3"/>
              <c:layout>
                <c:manualLayout>
                  <c:x val="-7.9926045681615987E-2"/>
                  <c:y val="3.9197530864196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2C-4180-B83B-45BBFFC990AD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figure19!$C$5:$F$5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figure19!$C$7:$F$7</c:f>
              <c:numCache>
                <c:formatCode>0.00</c:formatCode>
                <c:ptCount val="4"/>
                <c:pt idx="0">
                  <c:v>0.17817817817817819</c:v>
                </c:pt>
                <c:pt idx="1">
                  <c:v>0.14097968936678615</c:v>
                </c:pt>
                <c:pt idx="2">
                  <c:v>0.12213740458015268</c:v>
                </c:pt>
                <c:pt idx="3">
                  <c:v>6.6666666666666638E-2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2C-4180-B83B-45BBFFC99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2353647"/>
        <c:axId val="282350287"/>
      </c:radarChart>
      <c:catAx>
        <c:axId val="28235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2350287"/>
        <c:crosses val="autoZero"/>
        <c:auto val="1"/>
        <c:lblAlgn val="ctr"/>
        <c:lblOffset val="100"/>
        <c:noMultiLvlLbl val="0"/>
      </c:catAx>
      <c:valAx>
        <c:axId val="282350287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82353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Spain vs EU-27</a:t>
            </a:r>
          </a:p>
          <a:p>
            <a:pPr>
              <a:defRPr/>
            </a:pPr>
            <a:r>
              <a:rPr lang="en-GB" sz="100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figure20!$C$4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figure20!$D$2:$G$2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figure20!$D$4:$G$4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24-4E2E-9FD8-FD732D39FA8B}"/>
            </c:ext>
          </c:extLst>
        </c:ser>
        <c:ser>
          <c:idx val="1"/>
          <c:order val="1"/>
          <c:tx>
            <c:strRef>
              <c:f>figure20!$C$3</c:f>
              <c:strCache>
                <c:ptCount val="1"/>
                <c:pt idx="0">
                  <c:v>Spain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0094637223974762E-2"/>
                  <c:y val="1.1759259259259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24-4E2E-9FD8-FD732D39FA8B}"/>
                </c:ext>
              </c:extLst>
            </c:dLbl>
            <c:dLbl>
              <c:idx val="1"/>
              <c:layout>
                <c:manualLayout>
                  <c:x val="6.6771819137750555E-3"/>
                  <c:y val="-7.447530864197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24-4E2E-9FD8-FD732D39FA8B}"/>
                </c:ext>
              </c:extLst>
            </c:dLbl>
            <c:dLbl>
              <c:idx val="2"/>
              <c:layout>
                <c:manualLayout>
                  <c:x val="0"/>
                  <c:y val="7.8395061728395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24-4E2E-9FD8-FD732D39FA8B}"/>
                </c:ext>
              </c:extLst>
            </c:dLbl>
            <c:dLbl>
              <c:idx val="3"/>
              <c:layout>
                <c:manualLayout>
                  <c:x val="-6.2320364528566423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24-4E2E-9FD8-FD732D39FA8B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figure20!$D$2:$G$2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figure20!$D$3:$G$3</c:f>
              <c:numCache>
                <c:formatCode>0.00</c:formatCode>
                <c:ptCount val="4"/>
                <c:pt idx="0">
                  <c:v>0.73273273273273276</c:v>
                </c:pt>
                <c:pt idx="1">
                  <c:v>0.77658303464755074</c:v>
                </c:pt>
                <c:pt idx="2">
                  <c:v>0.19083969465648856</c:v>
                </c:pt>
                <c:pt idx="3">
                  <c:v>0.13333333333333328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24-4E2E-9FD8-FD732D39F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158319"/>
        <c:axId val="237158799"/>
      </c:radarChart>
      <c:catAx>
        <c:axId val="23715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7158799"/>
        <c:crosses val="autoZero"/>
        <c:auto val="1"/>
        <c:lblAlgn val="ctr"/>
        <c:lblOffset val="100"/>
        <c:noMultiLvlLbl val="0"/>
      </c:catAx>
      <c:valAx>
        <c:axId val="237158799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37158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Finland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figure21!$B$5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figure21!$C$2:$F$2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figure21!$C$5:$F$5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0C-4FC7-92D9-874ACC9B74F0}"/>
            </c:ext>
          </c:extLst>
        </c:ser>
        <c:ser>
          <c:idx val="1"/>
          <c:order val="1"/>
          <c:tx>
            <c:strRef>
              <c:f>figure21!$B$4</c:f>
              <c:strCache>
                <c:ptCount val="1"/>
                <c:pt idx="0">
                  <c:v>Finland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6.2320364528566423E-2"/>
                  <c:y val="2.7438271604938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0C-4FC7-92D9-874ACC9B74F0}"/>
                </c:ext>
              </c:extLst>
            </c:dLbl>
            <c:dLbl>
              <c:idx val="1"/>
              <c:layout>
                <c:manualLayout>
                  <c:x val="4.4514546091833078E-2"/>
                  <c:y val="-7.0555555555555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0C-4FC7-92D9-874ACC9B74F0}"/>
                </c:ext>
              </c:extLst>
            </c:dLbl>
            <c:dLbl>
              <c:idx val="2"/>
              <c:layout>
                <c:manualLayout>
                  <c:x val="0"/>
                  <c:y val="7.4475308641975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0C-4FC7-92D9-874ACC9B74F0}"/>
                </c:ext>
              </c:extLst>
            </c:dLbl>
            <c:dLbl>
              <c:idx val="3"/>
              <c:layout>
                <c:manualLayout>
                  <c:x val="-6.677181913774978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0C-4FC7-92D9-874ACC9B74F0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figure21!$C$2:$F$2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figure21!$C$4:$F$4</c:f>
              <c:numCache>
                <c:formatCode>0.00</c:formatCode>
                <c:ptCount val="4"/>
                <c:pt idx="0">
                  <c:v>0.61061061061061062</c:v>
                </c:pt>
                <c:pt idx="1">
                  <c:v>0.34767025089605735</c:v>
                </c:pt>
                <c:pt idx="2">
                  <c:v>0.26717557251908397</c:v>
                </c:pt>
                <c:pt idx="3">
                  <c:v>0.19999999999999993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0C-4FC7-92D9-874ACC9B7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183279"/>
        <c:axId val="116183759"/>
      </c:radarChart>
      <c:catAx>
        <c:axId val="116183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183759"/>
        <c:crosses val="autoZero"/>
        <c:auto val="1"/>
        <c:lblAlgn val="ctr"/>
        <c:lblOffset val="100"/>
        <c:noMultiLvlLbl val="0"/>
      </c:catAx>
      <c:valAx>
        <c:axId val="116183759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16183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France vs EU-27</a:t>
            </a:r>
          </a:p>
          <a:p>
            <a:pPr>
              <a:defRPr/>
            </a:pPr>
            <a:r>
              <a:rPr lang="en-GB" sz="100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figure22!$B$5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figure22!$C$2:$F$2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figure22!$C$5:$F$5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B-4C76-BE68-88337F2EF32D}"/>
            </c:ext>
          </c:extLst>
        </c:ser>
        <c:ser>
          <c:idx val="1"/>
          <c:order val="1"/>
          <c:tx>
            <c:strRef>
              <c:f>figure22!$B$4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3.9197530864197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3B-4C76-BE68-88337F2EF32D}"/>
                </c:ext>
              </c:extLst>
            </c:dLbl>
            <c:dLbl>
              <c:idx val="1"/>
              <c:layout>
                <c:manualLayout>
                  <c:x val="4.4403366474444379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3B-4C76-BE68-88337F2EF32D}"/>
                </c:ext>
              </c:extLst>
            </c:dLbl>
            <c:dLbl>
              <c:idx val="2"/>
              <c:layout>
                <c:manualLayout>
                  <c:x val="0"/>
                  <c:y val="1.1759259259259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3B-4C76-BE68-88337F2EF32D}"/>
                </c:ext>
              </c:extLst>
            </c:dLbl>
            <c:dLbl>
              <c:idx val="3"/>
              <c:layout>
                <c:manualLayout>
                  <c:x val="0"/>
                  <c:y val="-7.8395061728395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3B-4C76-BE68-88337F2EF32D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figure22!$C$2:$F$2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figure22!$C$4:$F$4</c:f>
              <c:numCache>
                <c:formatCode>0.00</c:formatCode>
                <c:ptCount val="4"/>
                <c:pt idx="0">
                  <c:v>0.75975975975975973</c:v>
                </c:pt>
                <c:pt idx="1">
                  <c:v>0.55675029868578252</c:v>
                </c:pt>
                <c:pt idx="2">
                  <c:v>0.5572519083969466</c:v>
                </c:pt>
                <c:pt idx="3">
                  <c:v>0.86666666666666659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3B-4C76-BE68-88337F2EF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3313791"/>
        <c:axId val="393312831"/>
      </c:radarChart>
      <c:catAx>
        <c:axId val="393313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312831"/>
        <c:crosses val="autoZero"/>
        <c:auto val="1"/>
        <c:lblAlgn val="ctr"/>
        <c:lblOffset val="100"/>
        <c:noMultiLvlLbl val="0"/>
      </c:catAx>
      <c:valAx>
        <c:axId val="39331283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393313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Croatia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figure23!$B$5</c:f>
              <c:strCache>
                <c:ptCount val="1"/>
                <c:pt idx="0">
                  <c:v>EU-27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figure23!$C$2:$F$2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figure23!$C$5:$F$5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7-495F-A6EB-C032BBFC9B42}"/>
            </c:ext>
          </c:extLst>
        </c:ser>
        <c:ser>
          <c:idx val="1"/>
          <c:order val="1"/>
          <c:tx>
            <c:strRef>
              <c:f>figure23!$B$4</c:f>
              <c:strCache>
                <c:ptCount val="1"/>
                <c:pt idx="0">
                  <c:v>Croatia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6.27160493827160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37-495F-A6EB-C032BBFC9B42}"/>
                </c:ext>
              </c:extLst>
            </c:dLbl>
            <c:dLbl>
              <c:idx val="1"/>
              <c:layout>
                <c:manualLayout>
                  <c:x val="4.0063091482649922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37-495F-A6EB-C032BBFC9B42}"/>
                </c:ext>
              </c:extLst>
            </c:dLbl>
            <c:dLbl>
              <c:idx val="2"/>
              <c:layout>
                <c:manualLayout>
                  <c:x val="0"/>
                  <c:y val="5.87962962962962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37-495F-A6EB-C032BBFC9B42}"/>
                </c:ext>
              </c:extLst>
            </c:dLbl>
            <c:dLbl>
              <c:idx val="3"/>
              <c:layout>
                <c:manualLayout>
                  <c:x val="-4.6740273396424857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37-495F-A6EB-C032BBFC9B42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figure23!$C$2:$F$2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figure23!$C$4:$F$4</c:f>
              <c:numCache>
                <c:formatCode>0.00</c:formatCode>
                <c:ptCount val="4"/>
                <c:pt idx="0">
                  <c:v>0.48248248248248249</c:v>
                </c:pt>
                <c:pt idx="1">
                  <c:v>0.28912783751493426</c:v>
                </c:pt>
                <c:pt idx="2">
                  <c:v>0.25190839694656486</c:v>
                </c:pt>
                <c:pt idx="3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37-495F-A6EB-C032BBFC9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748319"/>
        <c:axId val="222741599"/>
      </c:radarChart>
      <c:catAx>
        <c:axId val="22274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741599"/>
        <c:crosses val="autoZero"/>
        <c:auto val="1"/>
        <c:lblAlgn val="ctr"/>
        <c:lblOffset val="100"/>
        <c:noMultiLvlLbl val="0"/>
      </c:catAx>
      <c:valAx>
        <c:axId val="222741599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22748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Hungary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figure24!$A$5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figure24!$B$2:$E$2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figure24!$B$5:$E$5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62-4CC3-9263-E4C90F30BBDB}"/>
            </c:ext>
          </c:extLst>
        </c:ser>
        <c:ser>
          <c:idx val="1"/>
          <c:order val="1"/>
          <c:tx>
            <c:strRef>
              <c:f>figure24!$A$4</c:f>
              <c:strCache>
                <c:ptCount val="1"/>
                <c:pt idx="0">
                  <c:v>Hungary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8.2199985795618546E-2"/>
                  <c:y val="-3.52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62-4CC3-9263-E4C90F30BBDB}"/>
                </c:ext>
              </c:extLst>
            </c:dLbl>
            <c:dLbl>
              <c:idx val="1"/>
              <c:layout>
                <c:manualLayout>
                  <c:x val="4.8875667229827321E-2"/>
                  <c:y val="7.0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62-4CC3-9263-E4C90F30BBDB}"/>
                </c:ext>
              </c:extLst>
            </c:dLbl>
            <c:dLbl>
              <c:idx val="2"/>
              <c:layout>
                <c:manualLayout>
                  <c:x val="-2.6659454852633123E-2"/>
                  <c:y val="6.27160493827160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62-4CC3-9263-E4C90F30BBDB}"/>
                </c:ext>
              </c:extLst>
            </c:dLbl>
            <c:dLbl>
              <c:idx val="3"/>
              <c:layout>
                <c:manualLayout>
                  <c:x val="-4.4432424754388402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62-4CC3-9263-E4C90F30BBDB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figure24!$B$2:$E$2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figure24!$B$4:$E$4</c:f>
              <c:numCache>
                <c:formatCode>0.00</c:formatCode>
                <c:ptCount val="4"/>
                <c:pt idx="0">
                  <c:v>0.37737737737737737</c:v>
                </c:pt>
                <c:pt idx="1">
                  <c:v>0.21624850657108721</c:v>
                </c:pt>
                <c:pt idx="2">
                  <c:v>0.27480916030534353</c:v>
                </c:pt>
                <c:pt idx="3">
                  <c:v>0.53333333333333321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62-4CC3-9263-E4C90F30B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5997168"/>
        <c:axId val="2015997648"/>
      </c:radarChart>
      <c:catAx>
        <c:axId val="201599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5997648"/>
        <c:crosses val="autoZero"/>
        <c:auto val="1"/>
        <c:lblAlgn val="ctr"/>
        <c:lblOffset val="100"/>
        <c:noMultiLvlLbl val="0"/>
      </c:catAx>
      <c:valAx>
        <c:axId val="2015997648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015997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Ireland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figure25!$B$4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figure25!$C$1:$F$1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figure25!$C$4:$F$4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8-4CDA-98DB-38337CE1FF19}"/>
            </c:ext>
          </c:extLst>
        </c:ser>
        <c:ser>
          <c:idx val="1"/>
          <c:order val="1"/>
          <c:tx>
            <c:strRef>
              <c:f>figure25!$B$3</c:f>
              <c:strCache>
                <c:ptCount val="1"/>
                <c:pt idx="0">
                  <c:v>Ireland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1.1759259259259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D8-4CDA-98DB-38337CE1FF19}"/>
                </c:ext>
              </c:extLst>
            </c:dLbl>
            <c:dLbl>
              <c:idx val="1"/>
              <c:layout>
                <c:manualLayout>
                  <c:x val="2.4483000350508238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D8-4CDA-98DB-38337CE1FF19}"/>
                </c:ext>
              </c:extLst>
            </c:dLbl>
            <c:dLbl>
              <c:idx val="2"/>
              <c:layout>
                <c:manualLayout>
                  <c:x val="0"/>
                  <c:y val="-7.8395061728395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D8-4CDA-98DB-38337CE1FF19}"/>
                </c:ext>
              </c:extLst>
            </c:dLbl>
            <c:dLbl>
              <c:idx val="3"/>
              <c:layout>
                <c:manualLayout>
                  <c:x val="-4.2288818787241542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D8-4CDA-98DB-38337CE1FF19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figure25!$C$1:$F$1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figure25!$C$3:$F$3</c:f>
              <c:numCache>
                <c:formatCode>0.00</c:formatCode>
                <c:ptCount val="4"/>
                <c:pt idx="0">
                  <c:v>0.68468468468468469</c:v>
                </c:pt>
                <c:pt idx="1">
                  <c:v>0.44324970131421743</c:v>
                </c:pt>
                <c:pt idx="2">
                  <c:v>0.59541984732824427</c:v>
                </c:pt>
                <c:pt idx="3">
                  <c:v>0.26666666666666655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D8-4CDA-98DB-38337CE1F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306223"/>
        <c:axId val="485309103"/>
      </c:radarChart>
      <c:catAx>
        <c:axId val="48530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09103"/>
        <c:crosses val="autoZero"/>
        <c:auto val="1"/>
        <c:lblAlgn val="ctr"/>
        <c:lblOffset val="100"/>
        <c:noMultiLvlLbl val="0"/>
      </c:catAx>
      <c:valAx>
        <c:axId val="485309103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485306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Italy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figure26!$B$4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figure26!$C$1:$F$1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figure26!$C$4:$F$4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78-489F-8192-F9F187F5F6E2}"/>
            </c:ext>
          </c:extLst>
        </c:ser>
        <c:ser>
          <c:idx val="1"/>
          <c:order val="1"/>
          <c:tx>
            <c:strRef>
              <c:f>figure26!$B$3</c:f>
              <c:strCache>
                <c:ptCount val="1"/>
                <c:pt idx="0">
                  <c:v>Italy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1.1759259259259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78-489F-8192-F9F187F5F6E2}"/>
                </c:ext>
              </c:extLst>
            </c:dLbl>
            <c:dLbl>
              <c:idx val="1"/>
              <c:layout>
                <c:manualLayout>
                  <c:x val="6.6771819137748925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78-489F-8192-F9F187F5F6E2}"/>
                </c:ext>
              </c:extLst>
            </c:dLbl>
            <c:dLbl>
              <c:idx val="2"/>
              <c:layout>
                <c:manualLayout>
                  <c:x val="0"/>
                  <c:y val="-7.8395061728395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78-489F-8192-F9F187F5F6E2}"/>
                </c:ext>
              </c:extLst>
            </c:dLbl>
            <c:dLbl>
              <c:idx val="3"/>
              <c:layout>
                <c:manualLayout>
                  <c:x val="-6.677181913774974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78-489F-8192-F9F187F5F6E2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figure26!$C$1:$F$1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figure26!$C$3:$F$3</c:f>
              <c:numCache>
                <c:formatCode>0.00</c:formatCode>
                <c:ptCount val="4"/>
                <c:pt idx="0">
                  <c:v>0.68968968968968969</c:v>
                </c:pt>
                <c:pt idx="1">
                  <c:v>0.53285543608124253</c:v>
                </c:pt>
                <c:pt idx="2">
                  <c:v>0.64885496183206104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78-489F-8192-F9F187F5F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355631"/>
        <c:axId val="343374351"/>
      </c:radarChart>
      <c:catAx>
        <c:axId val="343355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374351"/>
        <c:crosses val="autoZero"/>
        <c:auto val="1"/>
        <c:lblAlgn val="ctr"/>
        <c:lblOffset val="100"/>
        <c:noMultiLvlLbl val="0"/>
      </c:catAx>
      <c:valAx>
        <c:axId val="343374351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343355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Lithuania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figure27!$B$4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figure27!$C$1:$F$1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figure27!$C$4:$F$4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0-4691-9AAA-3E9C2606C95A}"/>
            </c:ext>
          </c:extLst>
        </c:ser>
        <c:ser>
          <c:idx val="1"/>
          <c:order val="1"/>
          <c:tx>
            <c:strRef>
              <c:f>figure27!$B$3</c:f>
              <c:strCache>
                <c:ptCount val="1"/>
                <c:pt idx="0">
                  <c:v>Lithuania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2.7438271604938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F0-4691-9AAA-3E9C2606C95A}"/>
                </c:ext>
              </c:extLst>
            </c:dLbl>
            <c:dLbl>
              <c:idx val="1"/>
              <c:layout>
                <c:manualLayout>
                  <c:x val="3.3385909568874786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F0-4691-9AAA-3E9C2606C95A}"/>
                </c:ext>
              </c:extLst>
            </c:dLbl>
            <c:dLbl>
              <c:idx val="2"/>
              <c:layout>
                <c:manualLayout>
                  <c:x val="0"/>
                  <c:y val="5.0956790123456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F0-4691-9AAA-3E9C2606C95A}"/>
                </c:ext>
              </c:extLst>
            </c:dLbl>
            <c:dLbl>
              <c:idx val="3"/>
              <c:layout>
                <c:manualLayout>
                  <c:x val="-6.0094637223974762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F0-4691-9AAA-3E9C2606C95A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figure27!$C$1:$F$1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figure27!$C$3:$F$3</c:f>
              <c:numCache>
                <c:formatCode>0.00</c:formatCode>
                <c:ptCount val="4"/>
                <c:pt idx="0">
                  <c:v>0.54154154154154155</c:v>
                </c:pt>
                <c:pt idx="1">
                  <c:v>0.31541218637992829</c:v>
                </c:pt>
                <c:pt idx="2">
                  <c:v>0.27480916030534353</c:v>
                </c:pt>
                <c:pt idx="3">
                  <c:v>0.13333333333333328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F0-4691-9AAA-3E9C2606C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369551"/>
        <c:axId val="343377711"/>
      </c:radarChart>
      <c:catAx>
        <c:axId val="34336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377711"/>
        <c:crosses val="autoZero"/>
        <c:auto val="1"/>
        <c:lblAlgn val="ctr"/>
        <c:lblOffset val="100"/>
        <c:noMultiLvlLbl val="0"/>
      </c:catAx>
      <c:valAx>
        <c:axId val="343377711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34336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Luxembourg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554241149667018"/>
          <c:y val="0.21906203703703703"/>
          <c:w val="0.3444638976515948"/>
          <c:h val="0.60663919753086415"/>
        </c:manualLayout>
      </c:layout>
      <c:radarChart>
        <c:radarStyle val="marker"/>
        <c:varyColors val="0"/>
        <c:ser>
          <c:idx val="2"/>
          <c:order val="0"/>
          <c:tx>
            <c:strRef>
              <c:f>figure28!$B$5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figure28!$C$2:$F$2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figure28!$C$5:$F$5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5D-43C9-809C-4DEB0A44C02C}"/>
            </c:ext>
          </c:extLst>
        </c:ser>
        <c:ser>
          <c:idx val="1"/>
          <c:order val="1"/>
          <c:tx>
            <c:strRef>
              <c:f>figure28!$B$4</c:f>
              <c:strCache>
                <c:ptCount val="1"/>
                <c:pt idx="0">
                  <c:v>Luxembourg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4.0063091482649839E-2"/>
                  <c:y val="2.3518518518518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5D-43C9-809C-4DEB0A44C02C}"/>
                </c:ext>
              </c:extLst>
            </c:dLbl>
            <c:dLbl>
              <c:idx val="1"/>
              <c:layout>
                <c:manualLayout>
                  <c:x val="6.6771819137748925E-3"/>
                  <c:y val="-7.0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5D-43C9-809C-4DEB0A44C02C}"/>
                </c:ext>
              </c:extLst>
            </c:dLbl>
            <c:dLbl>
              <c:idx val="2"/>
              <c:layout>
                <c:manualLayout>
                  <c:x val="0"/>
                  <c:y val="-1.17592592592594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5D-43C9-809C-4DEB0A44C02C}"/>
                </c:ext>
              </c:extLst>
            </c:dLbl>
            <c:dLbl>
              <c:idx val="3"/>
              <c:layout>
                <c:manualLayout>
                  <c:x val="-4.22888187872415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5D-43C9-809C-4DEB0A44C02C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figure28!$C$2:$F$2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figure28!$C$4:$F$4</c:f>
              <c:numCache>
                <c:formatCode>0.00</c:formatCode>
                <c:ptCount val="4"/>
                <c:pt idx="0">
                  <c:v>0.76076076076076071</c:v>
                </c:pt>
                <c:pt idx="1">
                  <c:v>0.67980884109916362</c:v>
                </c:pt>
                <c:pt idx="2">
                  <c:v>0.70229007633587781</c:v>
                </c:pt>
                <c:pt idx="3">
                  <c:v>0.26666666666666655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5D-43C9-809C-4DEB0A44C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493407"/>
        <c:axId val="1722492927"/>
      </c:radarChart>
      <c:catAx>
        <c:axId val="172249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492927"/>
        <c:crosses val="autoZero"/>
        <c:auto val="1"/>
        <c:lblAlgn val="ctr"/>
        <c:lblOffset val="100"/>
        <c:noMultiLvlLbl val="0"/>
      </c:catAx>
      <c:valAx>
        <c:axId val="1722492927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22493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Latvia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figure29!$B$4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figure29!$C$1:$F$1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figure29!$C$4:$F$4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B-4642-8E45-0B4471632910}"/>
            </c:ext>
          </c:extLst>
        </c:ser>
        <c:ser>
          <c:idx val="1"/>
          <c:order val="1"/>
          <c:tx>
            <c:strRef>
              <c:f>figure29!$B$3</c:f>
              <c:strCache>
                <c:ptCount val="1"/>
                <c:pt idx="0">
                  <c:v>Latvia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6771819137749822E-2"/>
                  <c:y val="0.137191358024691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9B-4642-8E45-0B4471632910}"/>
                </c:ext>
              </c:extLst>
            </c:dLbl>
            <c:dLbl>
              <c:idx val="1"/>
              <c:layout>
                <c:manualLayout>
                  <c:x val="3.561163687346652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9B-4642-8E45-0B4471632910}"/>
                </c:ext>
              </c:extLst>
            </c:dLbl>
            <c:dLbl>
              <c:idx val="2"/>
              <c:layout>
                <c:manualLayout>
                  <c:x val="2.2257273045916577E-3"/>
                  <c:y val="9.4074074074074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9B-4642-8E45-0B4471632910}"/>
                </c:ext>
              </c:extLst>
            </c:dLbl>
            <c:dLbl>
              <c:idx val="3"/>
              <c:layout>
                <c:manualLayout>
                  <c:x val="-4.896600070101647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9B-4642-8E45-0B4471632910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figure29!$C$1:$F$1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figure29!$C$3:$F$3</c:f>
              <c:numCache>
                <c:formatCode>0.00</c:formatCode>
                <c:ptCount val="4"/>
                <c:pt idx="0">
                  <c:v>0.96896896896896889</c:v>
                </c:pt>
                <c:pt idx="1">
                  <c:v>0.36678614097968937</c:v>
                </c:pt>
                <c:pt idx="2">
                  <c:v>0.18320610687022901</c:v>
                </c:pt>
                <c:pt idx="3">
                  <c:v>0.19999999999999996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9B-4642-8E45-0B4471632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656768"/>
        <c:axId val="186657248"/>
      </c:radarChart>
      <c:catAx>
        <c:axId val="186656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657248"/>
        <c:crosses val="autoZero"/>
        <c:auto val="1"/>
        <c:lblAlgn val="ctr"/>
        <c:lblOffset val="100"/>
        <c:noMultiLvlLbl val="0"/>
      </c:catAx>
      <c:valAx>
        <c:axId val="18665724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86656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North</a:t>
            </a:r>
            <a:r>
              <a:rPr lang="en-GB" baseline="0"/>
              <a:t> Macedonia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figure30!$B$5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figure30!$C$2:$F$2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figure30!$C$5:$F$5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9-4CE4-B50C-8AAE53943A4C}"/>
            </c:ext>
          </c:extLst>
        </c:ser>
        <c:ser>
          <c:idx val="1"/>
          <c:order val="1"/>
          <c:tx>
            <c:strRef>
              <c:f>figure30!$B$4</c:f>
              <c:strCache>
                <c:ptCount val="1"/>
                <c:pt idx="0">
                  <c:v>North Macedonia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3.52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C9-4CE4-B50C-8AAE53943A4C}"/>
                </c:ext>
              </c:extLst>
            </c:dLbl>
            <c:dLbl>
              <c:idx val="1"/>
              <c:layout>
                <c:manualLayout>
                  <c:x val="6.0094637223974762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C9-4CE4-B50C-8AAE53943A4C}"/>
                </c:ext>
              </c:extLst>
            </c:dLbl>
            <c:dLbl>
              <c:idx val="2"/>
              <c:layout>
                <c:manualLayout>
                  <c:x val="4.4514546091833154E-3"/>
                  <c:y val="0.101913580246913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C9-4CE4-B50C-8AAE53943A4C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figure30!$C$2:$F$2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figure30!$C$4:$F$4</c:f>
              <c:numCache>
                <c:formatCode>0.00</c:formatCode>
                <c:ptCount val="4"/>
                <c:pt idx="0">
                  <c:v>0.56256256256256254</c:v>
                </c:pt>
                <c:pt idx="1">
                  <c:v>0.2031063321385902</c:v>
                </c:pt>
                <c:pt idx="2">
                  <c:v>0.16793893129770995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C9-4CE4-B50C-8AAE53943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377200"/>
        <c:axId val="266377680"/>
      </c:radarChart>
      <c:catAx>
        <c:axId val="266377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6377680"/>
        <c:crosses val="autoZero"/>
        <c:auto val="1"/>
        <c:lblAlgn val="ctr"/>
        <c:lblOffset val="100"/>
        <c:noMultiLvlLbl val="0"/>
      </c:catAx>
      <c:valAx>
        <c:axId val="266377680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66377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Malta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figure31!$C$5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figure31!$D$2:$G$2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figure31!$D$5:$G$5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6-49A2-8AE6-CACE2CD6EFD8}"/>
            </c:ext>
          </c:extLst>
        </c:ser>
        <c:ser>
          <c:idx val="1"/>
          <c:order val="1"/>
          <c:tx>
            <c:strRef>
              <c:f>figure31!$C$4</c:f>
              <c:strCache>
                <c:ptCount val="1"/>
                <c:pt idx="0">
                  <c:v>Malta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6.66358024691358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E6-49A2-8AE6-CACE2CD6EFD8}"/>
                </c:ext>
              </c:extLst>
            </c:dLbl>
            <c:dLbl>
              <c:idx val="1"/>
              <c:layout>
                <c:manualLayout>
                  <c:x val="4.0063091482649762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E6-49A2-8AE6-CACE2CD6EFD8}"/>
                </c:ext>
              </c:extLst>
            </c:dLbl>
            <c:dLbl>
              <c:idx val="2"/>
              <c:layout>
                <c:manualLayout>
                  <c:x val="0"/>
                  <c:y val="6.27160493827160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E6-49A2-8AE6-CACE2CD6EFD8}"/>
                </c:ext>
              </c:extLst>
            </c:dLbl>
            <c:dLbl>
              <c:idx val="3"/>
              <c:layout>
                <c:manualLayout>
                  <c:x val="-3.5611636873466523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0E6-49A2-8AE6-CACE2CD6EFD8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figure31!$D$2:$G$2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figure31!$D$4:$G$4</c:f>
              <c:numCache>
                <c:formatCode>0.00</c:formatCode>
                <c:ptCount val="4"/>
                <c:pt idx="0">
                  <c:v>0.45145145145145144</c:v>
                </c:pt>
                <c:pt idx="1">
                  <c:v>0.33213859020310632</c:v>
                </c:pt>
                <c:pt idx="2">
                  <c:v>0.30534351145038169</c:v>
                </c:pt>
                <c:pt idx="3">
                  <c:v>0.33333333333333326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E6-49A2-8AE6-CACE2CD6E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4923872"/>
        <c:axId val="2124924352"/>
      </c:radarChart>
      <c:catAx>
        <c:axId val="212492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4924352"/>
        <c:crosses val="autoZero"/>
        <c:auto val="1"/>
        <c:lblAlgn val="ctr"/>
        <c:lblOffset val="100"/>
        <c:noMultiLvlLbl val="0"/>
      </c:catAx>
      <c:valAx>
        <c:axId val="2124924352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124923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Netherlands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figure32!$C$6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figure32!$D$3:$G$3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figure32!$D$6:$G$6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5B-4EE0-ADD8-609E98080019}"/>
            </c:ext>
          </c:extLst>
        </c:ser>
        <c:ser>
          <c:idx val="1"/>
          <c:order val="1"/>
          <c:tx>
            <c:strRef>
              <c:f>figure32!$C$5</c:f>
              <c:strCache>
                <c:ptCount val="1"/>
                <c:pt idx="0">
                  <c:v>Netherlands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4.4514546091833161E-2"/>
                  <c:y val="3.9197530864197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5B-4EE0-ADD8-609E98080019}"/>
                </c:ext>
              </c:extLst>
            </c:dLbl>
            <c:dLbl>
              <c:idx val="1"/>
              <c:layout>
                <c:manualLayout>
                  <c:x val="2.2257273045916581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5B-4EE0-ADD8-609E98080019}"/>
                </c:ext>
              </c:extLst>
            </c:dLbl>
            <c:dLbl>
              <c:idx val="2"/>
              <c:layout>
                <c:manualLayout>
                  <c:x val="4.006309148264983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5B-4EE0-ADD8-609E98080019}"/>
                </c:ext>
              </c:extLst>
            </c:dLbl>
            <c:dLbl>
              <c:idx val="3"/>
              <c:layout>
                <c:manualLayout>
                  <c:x val="0"/>
                  <c:y val="8.2314814814814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5B-4EE0-ADD8-609E98080019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figure32!$D$3:$G$3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figure32!$D$5:$G$5</c:f>
              <c:numCache>
                <c:formatCode>0.00</c:formatCode>
                <c:ptCount val="4"/>
                <c:pt idx="0">
                  <c:v>0.76876876876876865</c:v>
                </c:pt>
                <c:pt idx="1">
                  <c:v>0.46833930704898447</c:v>
                </c:pt>
                <c:pt idx="2">
                  <c:v>0.77099236641221369</c:v>
                </c:pt>
                <c:pt idx="3">
                  <c:v>0.86666666666666647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5B-4EE0-ADD8-609E9808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6531312"/>
        <c:axId val="626534672"/>
      </c:radarChart>
      <c:catAx>
        <c:axId val="62653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6534672"/>
        <c:crosses val="autoZero"/>
        <c:auto val="1"/>
        <c:lblAlgn val="ctr"/>
        <c:lblOffset val="100"/>
        <c:noMultiLvlLbl val="0"/>
      </c:catAx>
      <c:valAx>
        <c:axId val="62653467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2653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Norway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figure33!$B$4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figure33!$C$1:$F$1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figure33!$C$4:$F$4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5-457F-B5F5-437F536835B6}"/>
            </c:ext>
          </c:extLst>
        </c:ser>
        <c:ser>
          <c:idx val="1"/>
          <c:order val="1"/>
          <c:tx>
            <c:strRef>
              <c:f>figure33!$B$3</c:f>
              <c:strCache>
                <c:ptCount val="1"/>
                <c:pt idx="0">
                  <c:v>Norway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7.3449001051524632E-2"/>
                  <c:y val="9.4074074074074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D5-457F-B5F5-437F536835B6}"/>
                </c:ext>
              </c:extLst>
            </c:dLbl>
            <c:dLbl>
              <c:idx val="1"/>
              <c:layout>
                <c:manualLayout>
                  <c:x val="6.677181913774974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D5-457F-B5F5-437F536835B6}"/>
                </c:ext>
              </c:extLst>
            </c:dLbl>
            <c:dLbl>
              <c:idx val="2"/>
              <c:layout>
                <c:manualLayout>
                  <c:x val="4.4514546091833154E-3"/>
                  <c:y val="1.1759259259259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D5-457F-B5F5-437F536835B6}"/>
                </c:ext>
              </c:extLst>
            </c:dLbl>
            <c:dLbl>
              <c:idx val="3"/>
              <c:layout>
                <c:manualLayout>
                  <c:x val="4.4514546091833154E-3"/>
                  <c:y val="8.2314814814814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D5-457F-B5F5-437F536835B6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figure33!$C$1:$F$1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figure33!$C$3:$F$3</c:f>
              <c:numCache>
                <c:formatCode>0.00</c:formatCode>
                <c:ptCount val="4"/>
                <c:pt idx="0">
                  <c:v>0.93093093093093093</c:v>
                </c:pt>
                <c:pt idx="1">
                  <c:v>0.62007168458781359</c:v>
                </c:pt>
                <c:pt idx="2">
                  <c:v>0.66412213740458015</c:v>
                </c:pt>
                <c:pt idx="3">
                  <c:v>0.73333333333333328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D5-457F-B5F5-437F53683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6340144"/>
        <c:axId val="626341584"/>
      </c:radarChart>
      <c:catAx>
        <c:axId val="62634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6341584"/>
        <c:crosses val="autoZero"/>
        <c:auto val="1"/>
        <c:lblAlgn val="ctr"/>
        <c:lblOffset val="100"/>
        <c:noMultiLvlLbl val="0"/>
      </c:catAx>
      <c:valAx>
        <c:axId val="62634158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2634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Poland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figure34!$B$4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figure34!$C$1:$F$1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figure34!$C$4:$F$4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1-4ACB-8C88-B086C6524B67}"/>
            </c:ext>
          </c:extLst>
        </c:ser>
        <c:ser>
          <c:idx val="1"/>
          <c:order val="1"/>
          <c:tx>
            <c:strRef>
              <c:f>figure34!$B$3</c:f>
              <c:strCache>
                <c:ptCount val="1"/>
                <c:pt idx="0">
                  <c:v>Poland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2257273045917397E-3"/>
                  <c:y val="-8.2314814814814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41-4ACB-8C88-B086C6524B67}"/>
                </c:ext>
              </c:extLst>
            </c:dLbl>
            <c:dLbl>
              <c:idx val="1"/>
              <c:layout>
                <c:manualLayout>
                  <c:x val="3.5611636873466523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241-4ACB-8C88-B086C6524B67}"/>
                </c:ext>
              </c:extLst>
            </c:dLbl>
            <c:dLbl>
              <c:idx val="2"/>
              <c:layout>
                <c:manualLayout>
                  <c:x val="0"/>
                  <c:y val="8.23148148148148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41-4ACB-8C88-B086C6524B67}"/>
                </c:ext>
              </c:extLst>
            </c:dLbl>
            <c:dLbl>
              <c:idx val="3"/>
              <c:layout>
                <c:manualLayout>
                  <c:x val="-6.8997546442341351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41-4ACB-8C88-B086C6524B67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figure34!$C$1:$F$1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figure34!$C$3:$F$3</c:f>
              <c:numCache>
                <c:formatCode>0.00</c:formatCode>
                <c:ptCount val="4"/>
                <c:pt idx="0">
                  <c:v>0.4094094094094094</c:v>
                </c:pt>
                <c:pt idx="1">
                  <c:v>0.34408602150537632</c:v>
                </c:pt>
                <c:pt idx="2">
                  <c:v>0.23664122137404581</c:v>
                </c:pt>
                <c:pt idx="3">
                  <c:v>0.13333333333333328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41-4ACB-8C88-B086C6524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454384"/>
        <c:axId val="83454864"/>
      </c:radarChart>
      <c:catAx>
        <c:axId val="8345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454864"/>
        <c:crosses val="autoZero"/>
        <c:auto val="1"/>
        <c:lblAlgn val="ctr"/>
        <c:lblOffset val="100"/>
        <c:noMultiLvlLbl val="0"/>
      </c:catAx>
      <c:valAx>
        <c:axId val="83454864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8345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Portugal</a:t>
            </a:r>
            <a:r>
              <a:rPr lang="en-US" baseline="0"/>
              <a:t> vs EU-27</a:t>
            </a:r>
          </a:p>
          <a:p>
            <a:pPr>
              <a:defRPr/>
            </a:pPr>
            <a:r>
              <a:rPr lang="en-US" sz="1000" baseline="0"/>
              <a:t>2020</a:t>
            </a:r>
            <a:endParaRPr lang="en-US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figure35!$C$5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figure35!$D$2:$G$2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figure35!$D$5:$G$5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2-4F78-8BA0-39DE7B4CE680}"/>
            </c:ext>
          </c:extLst>
        </c:ser>
        <c:ser>
          <c:idx val="1"/>
          <c:order val="1"/>
          <c:tx>
            <c:strRef>
              <c:f>figure35!$C$4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3.593065488485642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A2-4F78-8BA0-39DE7B4CE680}"/>
                </c:ext>
              </c:extLst>
            </c:dLbl>
            <c:dLbl>
              <c:idx val="1"/>
              <c:layout>
                <c:manualLayout>
                  <c:x val="1.7805818436733262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A2-4F78-8BA0-39DE7B4CE680}"/>
                </c:ext>
              </c:extLst>
            </c:dLbl>
            <c:dLbl>
              <c:idx val="2"/>
              <c:layout>
                <c:manualLayout>
                  <c:x val="0"/>
                  <c:y val="1.1759259259259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A2-4F78-8BA0-39DE7B4CE680}"/>
                </c:ext>
              </c:extLst>
            </c:dLbl>
            <c:dLbl>
              <c:idx val="3"/>
              <c:layout>
                <c:manualLayout>
                  <c:x val="-6.6771819137749738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A2-4F78-8BA0-39DE7B4CE680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figure35!$D$2:$G$2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figure35!$D$4:$G$4</c:f>
              <c:numCache>
                <c:formatCode>0.00</c:formatCode>
                <c:ptCount val="4"/>
                <c:pt idx="0">
                  <c:v>0.75675675675675669</c:v>
                </c:pt>
                <c:pt idx="1">
                  <c:v>0.50896057347670254</c:v>
                </c:pt>
                <c:pt idx="2">
                  <c:v>0.4580152671755725</c:v>
                </c:pt>
                <c:pt idx="3">
                  <c:v>0.13333333333333328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A2-4F78-8BA0-39DE7B4CE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6340624"/>
        <c:axId val="626342064"/>
      </c:radarChart>
      <c:catAx>
        <c:axId val="62634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6342064"/>
        <c:crosses val="autoZero"/>
        <c:auto val="1"/>
        <c:lblAlgn val="ctr"/>
        <c:lblOffset val="100"/>
        <c:noMultiLvlLbl val="0"/>
      </c:catAx>
      <c:valAx>
        <c:axId val="626342064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26340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Romania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figure36!$C$4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figure36!$D$1:$G$1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figure36!$D$4:$G$4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39-4F3C-8359-E9F81C5AE82F}"/>
            </c:ext>
          </c:extLst>
        </c:ser>
        <c:ser>
          <c:idx val="1"/>
          <c:order val="1"/>
          <c:tx>
            <c:strRef>
              <c:f>figure36!$C$3</c:f>
              <c:strCache>
                <c:ptCount val="1"/>
                <c:pt idx="0">
                  <c:v>Romania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8.0126182965299678E-2"/>
                  <c:y val="-7.0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39-4F3C-8359-E9F81C5AE82F}"/>
                </c:ext>
              </c:extLst>
            </c:dLbl>
            <c:dLbl>
              <c:idx val="1"/>
              <c:layout>
                <c:manualLayout>
                  <c:x val="6.6771819137749655E-2"/>
                  <c:y val="-3.9197530864197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39-4F3C-8359-E9F81C5AE82F}"/>
                </c:ext>
              </c:extLst>
            </c:dLbl>
            <c:dLbl>
              <c:idx val="2"/>
              <c:layout>
                <c:manualLayout>
                  <c:x val="0"/>
                  <c:y val="9.4074074074074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39-4F3C-8359-E9F81C5AE82F}"/>
                </c:ext>
              </c:extLst>
            </c:dLbl>
            <c:dLbl>
              <c:idx val="3"/>
              <c:layout>
                <c:manualLayout>
                  <c:x val="-8.902909218366632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39-4F3C-8359-E9F81C5AE82F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figure36!$D$1:$G$1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figure36!$D$3:$G$3</c:f>
              <c:numCache>
                <c:formatCode>0.00</c:formatCode>
                <c:ptCount val="4"/>
                <c:pt idx="0">
                  <c:v>0.17517517517517517</c:v>
                </c:pt>
                <c:pt idx="1">
                  <c:v>0.20788530465949817</c:v>
                </c:pt>
                <c:pt idx="2">
                  <c:v>0.25190839694656486</c:v>
                </c:pt>
                <c:pt idx="3">
                  <c:v>6.6666666666666638E-2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39-4F3C-8359-E9F81C5AE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6407440"/>
        <c:axId val="236406480"/>
      </c:radarChart>
      <c:catAx>
        <c:axId val="23640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406480"/>
        <c:crosses val="autoZero"/>
        <c:auto val="1"/>
        <c:lblAlgn val="ctr"/>
        <c:lblOffset val="100"/>
        <c:noMultiLvlLbl val="0"/>
      </c:catAx>
      <c:valAx>
        <c:axId val="236406480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3640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Serbia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figure37!$B$5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figure37!$C$2:$F$2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figure37!$C$5:$F$5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D-474C-BC0E-B27D69559DAD}"/>
            </c:ext>
          </c:extLst>
        </c:ser>
        <c:ser>
          <c:idx val="1"/>
          <c:order val="1"/>
          <c:tx>
            <c:strRef>
              <c:f>figure37!$B$4</c:f>
              <c:strCache>
                <c:ptCount val="1"/>
                <c:pt idx="0">
                  <c:v>Serbia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3.91975308641975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FD-474C-BC0E-B27D69559DAD}"/>
                </c:ext>
              </c:extLst>
            </c:dLbl>
            <c:dLbl>
              <c:idx val="1"/>
              <c:layout>
                <c:manualLayout>
                  <c:x val="4.8966000701016477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FD-474C-BC0E-B27D69559DAD}"/>
                </c:ext>
              </c:extLst>
            </c:dLbl>
            <c:dLbl>
              <c:idx val="2"/>
              <c:layout>
                <c:manualLayout>
                  <c:x val="0"/>
                  <c:y val="7.0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FD-474C-BC0E-B27D69559DAD}"/>
                </c:ext>
              </c:extLst>
            </c:dLbl>
            <c:dLbl>
              <c:idx val="3"/>
              <c:layout>
                <c:manualLayout>
                  <c:x val="-7.5674728356116411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FD-474C-BC0E-B27D69559DAD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figure37!$C$2:$F$2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figure37!$C$4:$F$4</c:f>
              <c:numCache>
                <c:formatCode>0.00</c:formatCode>
                <c:ptCount val="4"/>
                <c:pt idx="0">
                  <c:v>0.4924924924924925</c:v>
                </c:pt>
                <c:pt idx="1">
                  <c:v>0.29629629629629628</c:v>
                </c:pt>
                <c:pt idx="2">
                  <c:v>0.19083969465648856</c:v>
                </c:pt>
                <c:pt idx="3">
                  <c:v>0.13333333333333333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FD-474C-BC0E-B27D69559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376720"/>
        <c:axId val="266378160"/>
      </c:radarChart>
      <c:catAx>
        <c:axId val="26637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6378160"/>
        <c:crosses val="autoZero"/>
        <c:auto val="1"/>
        <c:lblAlgn val="ctr"/>
        <c:lblOffset val="100"/>
        <c:noMultiLvlLbl val="0"/>
      </c:catAx>
      <c:valAx>
        <c:axId val="266378160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26637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Sweden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figure38!$B$5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figure38!$C$2:$F$2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figure38!$C$5:$F$5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0-465D-8A54-6CEDE344274E}"/>
            </c:ext>
          </c:extLst>
        </c:ser>
        <c:ser>
          <c:idx val="1"/>
          <c:order val="1"/>
          <c:tx>
            <c:strRef>
              <c:f>figure38!$B$4</c:f>
              <c:strCache>
                <c:ptCount val="1"/>
                <c:pt idx="0">
                  <c:v>Sweden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6.6771819137749738E-2"/>
                  <c:y val="4.3117283950617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90-465D-8A54-6CEDE344274E}"/>
                </c:ext>
              </c:extLst>
            </c:dLbl>
            <c:dLbl>
              <c:idx val="1"/>
              <c:layout>
                <c:manualLayout>
                  <c:x val="6.6771819137748925E-3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90-465D-8A54-6CEDE344274E}"/>
                </c:ext>
              </c:extLst>
            </c:dLbl>
            <c:dLbl>
              <c:idx val="2"/>
              <c:layout>
                <c:manualLayout>
                  <c:x val="0"/>
                  <c:y val="2.7438271604938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90-465D-8A54-6CEDE344274E}"/>
                </c:ext>
              </c:extLst>
            </c:dLbl>
            <c:dLbl>
              <c:idx val="3"/>
              <c:layout>
                <c:manualLayout>
                  <c:x val="-2.8934454959691634E-2"/>
                  <c:y val="-7.186130976971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90-465D-8A54-6CEDE344274E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figure38!$C$2:$F$2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figure38!$C$4:$F$4</c:f>
              <c:numCache>
                <c:formatCode>0.00</c:formatCode>
                <c:ptCount val="4"/>
                <c:pt idx="0">
                  <c:v>0.91591591591591581</c:v>
                </c:pt>
                <c:pt idx="1">
                  <c:v>0.60334528076463556</c:v>
                </c:pt>
                <c:pt idx="2">
                  <c:v>0.47328244274809161</c:v>
                </c:pt>
                <c:pt idx="3">
                  <c:v>0.39999999999999991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90-465D-8A54-6CEDE3442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854672"/>
        <c:axId val="736855152"/>
      </c:radarChart>
      <c:catAx>
        <c:axId val="73685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855152"/>
        <c:crosses val="autoZero"/>
        <c:auto val="1"/>
        <c:lblAlgn val="ctr"/>
        <c:lblOffset val="100"/>
        <c:noMultiLvlLbl val="0"/>
      </c:catAx>
      <c:valAx>
        <c:axId val="73685515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36854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Slovenia</a:t>
            </a:r>
            <a:r>
              <a:rPr lang="en-GB" baseline="0"/>
              <a:t> vs EU-27</a:t>
            </a:r>
          </a:p>
          <a:p>
            <a:pPr>
              <a:defRPr/>
            </a:pPr>
            <a:r>
              <a:rPr lang="en-GB" sz="1000" baseline="0"/>
              <a:t>2020</a:t>
            </a:r>
            <a:endParaRPr lang="en-GB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figure39!$B$4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figure39!$C$1:$F$1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figure39!$C$4:$F$4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C-4C65-B753-DB50BCA9F079}"/>
            </c:ext>
          </c:extLst>
        </c:ser>
        <c:ser>
          <c:idx val="1"/>
          <c:order val="1"/>
          <c:tx>
            <c:strRef>
              <c:f>figure39!$B$3</c:f>
              <c:strCache>
                <c:ptCount val="1"/>
                <c:pt idx="0">
                  <c:v>Slovenia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7.5674728356116286E-2"/>
                  <c:y val="0.105833333333333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0C-4C65-B753-DB50BCA9F079}"/>
                </c:ext>
              </c:extLst>
            </c:dLbl>
            <c:dLbl>
              <c:idx val="1"/>
              <c:layout>
                <c:manualLayout>
                  <c:x val="-8.1609058413554022E-17"/>
                  <c:y val="-2.3518518518518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0C-4C65-B753-DB50BCA9F079}"/>
                </c:ext>
              </c:extLst>
            </c:dLbl>
            <c:dLbl>
              <c:idx val="2"/>
              <c:layout>
                <c:manualLayout>
                  <c:x val="0"/>
                  <c:y val="3.91975308641960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0C-4C65-B753-DB50BCA9F079}"/>
                </c:ext>
              </c:extLst>
            </c:dLbl>
            <c:dLbl>
              <c:idx val="3"/>
              <c:layout>
                <c:manualLayout>
                  <c:x val="-2.448300035050827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0C-4C65-B753-DB50BCA9F079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figure39!$C$1:$F$1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figure39!$C$3:$F$3</c:f>
              <c:numCache>
                <c:formatCode>0.00</c:formatCode>
                <c:ptCount val="4"/>
                <c:pt idx="0">
                  <c:v>0.78478478478478475</c:v>
                </c:pt>
                <c:pt idx="1">
                  <c:v>0.56391875746714459</c:v>
                </c:pt>
                <c:pt idx="2">
                  <c:v>0.48091603053435117</c:v>
                </c:pt>
                <c:pt idx="3">
                  <c:v>0.39999999999999986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0C-4C65-B753-DB50BCA9F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067504"/>
        <c:axId val="436060304"/>
      </c:radarChart>
      <c:catAx>
        <c:axId val="43606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060304"/>
        <c:crosses val="autoZero"/>
        <c:auto val="1"/>
        <c:lblAlgn val="ctr"/>
        <c:lblOffset val="100"/>
        <c:noMultiLvlLbl val="0"/>
      </c:catAx>
      <c:valAx>
        <c:axId val="43606030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43606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Slovakia vs EU-27</a:t>
            </a:r>
          </a:p>
          <a:p>
            <a:pPr>
              <a:defRPr/>
            </a:pPr>
            <a:r>
              <a:rPr lang="en-GB" sz="1000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2"/>
          <c:order val="0"/>
          <c:tx>
            <c:strRef>
              <c:f>figure40!$B$4</c:f>
              <c:strCache>
                <c:ptCount val="1"/>
                <c:pt idx="0">
                  <c:v>EU-27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figure40!$C$1:$F$1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figure40!$C$4:$F$4</c:f>
              <c:numCache>
                <c:formatCode>0.00</c:formatCode>
                <c:ptCount val="4"/>
                <c:pt idx="0">
                  <c:v>0.67467467467467468</c:v>
                </c:pt>
                <c:pt idx="1">
                  <c:v>0.50657108721624844</c:v>
                </c:pt>
                <c:pt idx="2">
                  <c:v>0.4580152671755725</c:v>
                </c:pt>
                <c:pt idx="3">
                  <c:v>0.46666666666666656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0-482F-8EBC-9A2E6CAEEC2C}"/>
            </c:ext>
          </c:extLst>
        </c:ser>
        <c:ser>
          <c:idx val="1"/>
          <c:order val="1"/>
          <c:tx>
            <c:strRef>
              <c:f>figure40!$B$3</c:f>
              <c:strCache>
                <c:ptCount val="1"/>
                <c:pt idx="0">
                  <c:v>Slovakia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1.56790123456790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80-482F-8EBC-9A2E6CAEEC2C}"/>
                </c:ext>
              </c:extLst>
            </c:dLbl>
            <c:dLbl>
              <c:idx val="1"/>
              <c:layout>
                <c:manualLayout>
                  <c:x val="4.451454609183315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80-482F-8EBC-9A2E6CAEEC2C}"/>
                </c:ext>
              </c:extLst>
            </c:dLbl>
            <c:dLbl>
              <c:idx val="2"/>
              <c:layout>
                <c:manualLayout>
                  <c:x val="0"/>
                  <c:y val="1.1759259259259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0-482F-8EBC-9A2E6CAEEC2C}"/>
                </c:ext>
              </c:extLst>
            </c:dLbl>
            <c:dLbl>
              <c:idx val="3"/>
              <c:layout>
                <c:manualLayout>
                  <c:x val="-6.67718191377501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80-482F-8EBC-9A2E6CAEEC2C}"/>
                </c:ext>
              </c:extLst>
            </c:dLbl>
            <c:spPr>
              <a:noFill/>
              <a:ln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206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figure40!$C$1:$F$1</c:f>
              <c:strCache>
                <c:ptCount val="4"/>
                <c:pt idx="0">
                  <c:v>Incidence</c:v>
                </c:pt>
                <c:pt idx="1">
                  <c:v>Participation</c:v>
                </c:pt>
                <c:pt idx="2">
                  <c:v>Intensity</c:v>
                </c:pt>
                <c:pt idx="3">
                  <c:v>Expenditure</c:v>
                </c:pt>
              </c:strCache>
            </c:strRef>
          </c:cat>
          <c:val>
            <c:numRef>
              <c:f>figure40!$C$3:$F$3</c:f>
              <c:numCache>
                <c:formatCode>0.00</c:formatCode>
                <c:ptCount val="4"/>
                <c:pt idx="0">
                  <c:v>0.58958958958958951</c:v>
                </c:pt>
                <c:pt idx="1">
                  <c:v>0.58183990442054956</c:v>
                </c:pt>
                <c:pt idx="2">
                  <c:v>0.40458015267175573</c:v>
                </c:pt>
                <c:pt idx="3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80-482F-8EBC-9A2E6CAEE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1442832"/>
        <c:axId val="731446192"/>
      </c:radarChart>
      <c:catAx>
        <c:axId val="731442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446192"/>
        <c:crosses val="autoZero"/>
        <c:auto val="1"/>
        <c:lblAlgn val="ctr"/>
        <c:lblOffset val="100"/>
        <c:noMultiLvlLbl val="0"/>
      </c:catAx>
      <c:valAx>
        <c:axId val="731446192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31442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563561</xdr:colOff>
      <xdr:row>7</xdr:row>
      <xdr:rowOff>20638</xdr:rowOff>
    </xdr:from>
    <xdr:to>
      <xdr:col>13</xdr:col>
      <xdr:colOff>158750</xdr:colOff>
      <xdr:row>22</xdr:row>
      <xdr:rowOff>1587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69F069-1E23-437C-9C8D-71FAD21D3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231774</xdr:colOff>
      <xdr:row>15</xdr:row>
      <xdr:rowOff>50800</xdr:rowOff>
    </xdr:from>
    <xdr:to>
      <xdr:col>13</xdr:col>
      <xdr:colOff>323849</xdr:colOff>
      <xdr:row>36</xdr:row>
      <xdr:rowOff>6350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526E9B-D344-4338-A28F-5A98E2B97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149225</xdr:colOff>
      <xdr:row>10</xdr:row>
      <xdr:rowOff>38100</xdr:rowOff>
    </xdr:from>
    <xdr:to>
      <xdr:col>13</xdr:col>
      <xdr:colOff>409575</xdr:colOff>
      <xdr:row>32</xdr:row>
      <xdr:rowOff>60331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8006B5-68FA-47D5-8E7F-3FA152F540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152405</xdr:colOff>
      <xdr:row>14</xdr:row>
      <xdr:rowOff>5</xdr:rowOff>
    </xdr:from>
    <xdr:to>
      <xdr:col>14</xdr:col>
      <xdr:colOff>428624</xdr:colOff>
      <xdr:row>35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CC9C93-71CD-4BCB-8747-C21523121A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304804</xdr:colOff>
      <xdr:row>12</xdr:row>
      <xdr:rowOff>9530</xdr:rowOff>
    </xdr:from>
    <xdr:to>
      <xdr:col>14</xdr:col>
      <xdr:colOff>57149</xdr:colOff>
      <xdr:row>34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AD1517-B004-4719-8B9B-B1D5AC01C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103995</xdr:colOff>
      <xdr:row>7</xdr:row>
      <xdr:rowOff>61899</xdr:rowOff>
    </xdr:from>
    <xdr:to>
      <xdr:col>16</xdr:col>
      <xdr:colOff>93783</xdr:colOff>
      <xdr:row>28</xdr:row>
      <xdr:rowOff>20630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C617AD-89B1-488B-B557-EEC410D73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82556</xdr:colOff>
      <xdr:row>8</xdr:row>
      <xdr:rowOff>44456</xdr:rowOff>
    </xdr:from>
    <xdr:to>
      <xdr:col>13</xdr:col>
      <xdr:colOff>393700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2BCFF2-0CCF-4D9F-934D-BD0E46AC53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542930</xdr:colOff>
      <xdr:row>10</xdr:row>
      <xdr:rowOff>85730</xdr:rowOff>
    </xdr:from>
    <xdr:to>
      <xdr:col>14</xdr:col>
      <xdr:colOff>571499</xdr:colOff>
      <xdr:row>36</xdr:row>
      <xdr:rowOff>19049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48C471-5154-4534-BE1F-D7BA4201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258761</xdr:colOff>
      <xdr:row>1</xdr:row>
      <xdr:rowOff>14287</xdr:rowOff>
    </xdr:from>
    <xdr:to>
      <xdr:col>14</xdr:col>
      <xdr:colOff>418361</xdr:colOff>
      <xdr:row>18</xdr:row>
      <xdr:rowOff>109387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99D7AE-C627-4489-B9E5-8FBCFFEF3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18776</xdr:colOff>
      <xdr:row>2</xdr:row>
      <xdr:rowOff>169765</xdr:rowOff>
    </xdr:from>
    <xdr:to>
      <xdr:col>18</xdr:col>
      <xdr:colOff>151276</xdr:colOff>
      <xdr:row>18</xdr:row>
      <xdr:rowOff>1765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B5E694-331E-4764-A75F-7013D986E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0.06448</cdr:x>
      <cdr:y>0.04572</cdr:y>
    </cdr:from>
    <cdr:to>
      <cdr:x>0.23705</cdr:x>
      <cdr:y>0.26948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51A4C1-AA68-2790-23BA-FB1EE924983B}"/>
            </a:ext>
          </a:extLst>
        </cdr:cNvPr>
        <cdr:cNvSpPr txBox="1"/>
      </cdr:nvSpPr>
      <cdr:spPr>
        <a:xfrm xmlns:a="http://schemas.openxmlformats.org/drawingml/2006/main">
          <a:off x="323000" y="154058"/>
          <a:ext cx="864450" cy="75399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>
            <a:spcBef>
              <a:spcPts val="100"/>
            </a:spcBef>
          </a:pPr>
          <a:r>
            <a:rPr lang="en-GB" sz="1200" b="1" i="1"/>
            <a:t>SMOP</a:t>
          </a:r>
          <a:endParaRPr lang="en-GB" sz="1100" b="1" i="1"/>
        </a:p>
        <a:p xmlns:a="http://schemas.openxmlformats.org/drawingml/2006/main">
          <a:pPr algn="l">
            <a:spcBef>
              <a:spcPts val="100"/>
            </a:spcBef>
          </a:pPr>
          <a:r>
            <a:rPr lang="en-GB" sz="1100" i="1"/>
            <a:t>2015: </a:t>
          </a:r>
          <a:r>
            <a:rPr lang="en-GB" sz="1100"/>
            <a:t>0.62</a:t>
          </a:r>
        </a:p>
        <a:p xmlns:a="http://schemas.openxmlformats.org/drawingml/2006/main">
          <a:pPr algn="l">
            <a:spcBef>
              <a:spcPts val="100"/>
            </a:spcBef>
          </a:pPr>
          <a:r>
            <a:rPr lang="en-GB" sz="1100" i="1"/>
            <a:t>2020:</a:t>
          </a:r>
          <a:r>
            <a:rPr lang="en-GB" sz="1100"/>
            <a:t> 0.55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314324</xdr:colOff>
      <xdr:row>3</xdr:row>
      <xdr:rowOff>179385</xdr:rowOff>
    </xdr:from>
    <xdr:to>
      <xdr:col>17</xdr:col>
      <xdr:colOff>459524</xdr:colOff>
      <xdr:row>19</xdr:row>
      <xdr:rowOff>11385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7204F7-2A27-4D4A-A878-FC802C529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0.06138</cdr:x>
      <cdr:y>0.10084</cdr:y>
    </cdr:from>
    <cdr:to>
      <cdr:x>0.26174</cdr:x>
      <cdr:y>0.30813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C0186C3-7230-51F4-738A-5E3896109E42}"/>
            </a:ext>
          </a:extLst>
        </cdr:cNvPr>
        <cdr:cNvSpPr txBox="1"/>
      </cdr:nvSpPr>
      <cdr:spPr>
        <a:xfrm xmlns:a="http://schemas.openxmlformats.org/drawingml/2006/main">
          <a:off x="308250" y="290419"/>
          <a:ext cx="1006201" cy="596996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 baseline="0"/>
        </a:p>
        <a:p xmlns:a="http://schemas.openxmlformats.org/drawingml/2006/main">
          <a:r>
            <a:rPr lang="en-GB" sz="1100" i="1" baseline="0"/>
            <a:t>Austria:</a:t>
          </a:r>
          <a:r>
            <a:rPr lang="en-GB" sz="1100" baseline="0"/>
            <a:t> 0.39</a:t>
          </a:r>
        </a:p>
        <a:p xmlns:a="http://schemas.openxmlformats.org/drawingml/2006/main">
          <a:r>
            <a:rPr lang="en-GB" sz="1100" i="1" baseline="0"/>
            <a:t>EU-27</a:t>
          </a:r>
          <a:r>
            <a:rPr lang="en-GB" sz="1100" baseline="0"/>
            <a:t>: 0.55</a:t>
          </a:r>
          <a:endParaRPr lang="en-GB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260350</xdr:colOff>
      <xdr:row>1</xdr:row>
      <xdr:rowOff>160337</xdr:rowOff>
    </xdr:from>
    <xdr:to>
      <xdr:col>16</xdr:col>
      <xdr:colOff>405550</xdr:colOff>
      <xdr:row>16</xdr:row>
      <xdr:rowOff>182837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200DA3-78A6-4E10-A7CF-CB234C4F8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0.03895</cdr:x>
      <cdr:y>0.05096</cdr:y>
    </cdr:from>
    <cdr:to>
      <cdr:x>0.24151</cdr:x>
      <cdr:y>0.25739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C63C5B43-0C6C-7724-00B3-CBAB758F4981}"/>
            </a:ext>
          </a:extLst>
        </cdr:cNvPr>
        <cdr:cNvSpPr txBox="1"/>
      </cdr:nvSpPr>
      <cdr:spPr>
        <a:xfrm xmlns:a="http://schemas.openxmlformats.org/drawingml/2006/main">
          <a:off x="195606" y="169880"/>
          <a:ext cx="1017243" cy="68815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Belgium:</a:t>
          </a:r>
          <a:r>
            <a:rPr lang="en-GB" sz="1100" baseline="0"/>
            <a:t> 0.63</a:t>
          </a:r>
        </a:p>
        <a:p xmlns:a="http://schemas.openxmlformats.org/drawingml/2006/main">
          <a:r>
            <a:rPr lang="en-GB" sz="1100" i="1" baseline="0"/>
            <a:t>EU-27:</a:t>
          </a:r>
          <a:r>
            <a:rPr lang="en-GB" sz="1100" baseline="0"/>
            <a:t> 0.55</a:t>
          </a:r>
          <a:endParaRPr lang="en-GB" sz="1100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328612</xdr:colOff>
      <xdr:row>3</xdr:row>
      <xdr:rowOff>147637</xdr:rowOff>
    </xdr:from>
    <xdr:to>
      <xdr:col>17</xdr:col>
      <xdr:colOff>473812</xdr:colOff>
      <xdr:row>18</xdr:row>
      <xdr:rowOff>170137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03061D-96FB-4018-9986-B5735658CC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0.0304</cdr:x>
      <cdr:y>0.03854</cdr:y>
    </cdr:from>
    <cdr:to>
      <cdr:x>0.236</cdr:x>
      <cdr:y>0.24643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3984055-BA4A-FDB7-51AA-820800F4E8E8}"/>
            </a:ext>
          </a:extLst>
        </cdr:cNvPr>
        <cdr:cNvSpPr txBox="1"/>
      </cdr:nvSpPr>
      <cdr:spPr>
        <a:xfrm xmlns:a="http://schemas.openxmlformats.org/drawingml/2006/main">
          <a:off x="152646" y="128471"/>
          <a:ext cx="1032523" cy="69302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 baseline="0"/>
        </a:p>
        <a:p xmlns:a="http://schemas.openxmlformats.org/drawingml/2006/main">
          <a:r>
            <a:rPr lang="en-GB" sz="1100" i="1" baseline="0"/>
            <a:t>Bulgaria:</a:t>
          </a:r>
          <a:r>
            <a:rPr lang="en-GB" sz="1100" baseline="0"/>
            <a:t> 0.13</a:t>
          </a:r>
        </a:p>
        <a:p xmlns:a="http://schemas.openxmlformats.org/drawingml/2006/main">
          <a:r>
            <a:rPr lang="en-GB" sz="1100" i="1" baseline="0"/>
            <a:t>EU-27: </a:t>
          </a:r>
          <a:r>
            <a:rPr lang="en-GB" sz="1100" baseline="0"/>
            <a:t>0.55</a:t>
          </a:r>
          <a:endParaRPr lang="en-GB" sz="110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566016</xdr:colOff>
      <xdr:row>1</xdr:row>
      <xdr:rowOff>46759</xdr:rowOff>
    </xdr:from>
    <xdr:to>
      <xdr:col>17</xdr:col>
      <xdr:colOff>101616</xdr:colOff>
      <xdr:row>16</xdr:row>
      <xdr:rowOff>69259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E44C4C-022F-497A-B0C0-5F3A99EC54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0.02026</cdr:x>
      <cdr:y>0.03473</cdr:y>
    </cdr:from>
    <cdr:to>
      <cdr:x>0.20149</cdr:x>
      <cdr:y>0.24835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97F04E9-2736-ABAF-82AD-3103C1BCBF18}"/>
            </a:ext>
          </a:extLst>
        </cdr:cNvPr>
        <cdr:cNvSpPr txBox="1"/>
      </cdr:nvSpPr>
      <cdr:spPr>
        <a:xfrm xmlns:a="http://schemas.openxmlformats.org/drawingml/2006/main">
          <a:off x="101746" y="100021"/>
          <a:ext cx="910137" cy="61521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Cyprus:</a:t>
          </a:r>
          <a:r>
            <a:rPr lang="en-GB" sz="1100"/>
            <a:t> 0.26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 i="1" baseline="0"/>
            <a:t> </a:t>
          </a:r>
          <a:r>
            <a:rPr lang="en-GB" sz="1100" baseline="0"/>
            <a:t>0.55</a:t>
          </a:r>
          <a:endParaRPr lang="en-GB" sz="1100"/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461962</xdr:colOff>
      <xdr:row>2</xdr:row>
      <xdr:rowOff>138112</xdr:rowOff>
    </xdr:from>
    <xdr:to>
      <xdr:col>17</xdr:col>
      <xdr:colOff>607162</xdr:colOff>
      <xdr:row>17</xdr:row>
      <xdr:rowOff>160612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2BA37A-FE9F-4D1C-9360-C603710B2B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0.03895</cdr:x>
      <cdr:y>0.04214</cdr:y>
    </cdr:from>
    <cdr:to>
      <cdr:x>0.23171</cdr:x>
      <cdr:y>0.23872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822D093-BE91-7375-EBF6-4BCC96BADC47}"/>
            </a:ext>
          </a:extLst>
        </cdr:cNvPr>
        <cdr:cNvSpPr txBox="1"/>
      </cdr:nvSpPr>
      <cdr:spPr>
        <a:xfrm xmlns:a="http://schemas.openxmlformats.org/drawingml/2006/main">
          <a:off x="195606" y="140478"/>
          <a:ext cx="968032" cy="65531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 i="1"/>
        </a:p>
        <a:p xmlns:a="http://schemas.openxmlformats.org/drawingml/2006/main">
          <a:r>
            <a:rPr lang="en-GB" sz="1100" i="1"/>
            <a:t>Czechia: </a:t>
          </a:r>
          <a:r>
            <a:rPr lang="en-GB" sz="1100"/>
            <a:t>0.75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 i="1" baseline="0"/>
            <a:t> </a:t>
          </a:r>
          <a:r>
            <a:rPr lang="en-GB" sz="1100" baseline="0"/>
            <a:t>0.55</a:t>
          </a:r>
          <a:endParaRPr lang="en-GB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193962</xdr:colOff>
      <xdr:row>0</xdr:row>
      <xdr:rowOff>120650</xdr:rowOff>
    </xdr:from>
    <xdr:to>
      <xdr:col>17</xdr:col>
      <xdr:colOff>339162</xdr:colOff>
      <xdr:row>15</xdr:row>
      <xdr:rowOff>143150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AD545F-7545-439D-926D-10E5F94C1D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0.02691</cdr:x>
      <cdr:y>0.04018</cdr:y>
    </cdr:from>
    <cdr:to>
      <cdr:x>0.23323</cdr:x>
      <cdr:y>0.24376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0ED08B7-3833-0051-4F66-29C6B579816A}"/>
            </a:ext>
          </a:extLst>
        </cdr:cNvPr>
        <cdr:cNvSpPr txBox="1"/>
      </cdr:nvSpPr>
      <cdr:spPr>
        <a:xfrm xmlns:a="http://schemas.openxmlformats.org/drawingml/2006/main">
          <a:off x="135142" y="133944"/>
          <a:ext cx="1036146" cy="67865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Germany:</a:t>
          </a:r>
          <a:r>
            <a:rPr lang="en-GB" sz="1100" i="1" baseline="0"/>
            <a:t> </a:t>
          </a:r>
          <a:r>
            <a:rPr lang="en-GB" sz="1100" baseline="0"/>
            <a:t>0.70</a:t>
          </a:r>
        </a:p>
        <a:p xmlns:a="http://schemas.openxmlformats.org/drawingml/2006/main">
          <a:r>
            <a:rPr lang="en-GB" sz="1100" i="1" baseline="0"/>
            <a:t>EU-27:</a:t>
          </a:r>
          <a:r>
            <a:rPr lang="en-GB" sz="1100" baseline="0"/>
            <a:t> 0.55</a:t>
          </a:r>
          <a:endParaRPr lang="en-GB" sz="1100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558800</xdr:colOff>
      <xdr:row>0</xdr:row>
      <xdr:rowOff>166687</xdr:rowOff>
    </xdr:from>
    <xdr:to>
      <xdr:col>16</xdr:col>
      <xdr:colOff>94400</xdr:colOff>
      <xdr:row>16</xdr:row>
      <xdr:rowOff>100287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DB4043-F0B2-4192-B211-C3829E017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0.05064</cdr:x>
      <cdr:y>0.06272</cdr:y>
    </cdr:from>
    <cdr:to>
      <cdr:x>0.26427</cdr:x>
      <cdr:y>0.27162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943320F-5A63-7C6D-A4F0-17D9835C3A94}"/>
            </a:ext>
          </a:extLst>
        </cdr:cNvPr>
        <cdr:cNvSpPr txBox="1"/>
      </cdr:nvSpPr>
      <cdr:spPr>
        <a:xfrm xmlns:a="http://schemas.openxmlformats.org/drawingml/2006/main">
          <a:off x="254314" y="209083"/>
          <a:ext cx="1072836" cy="69638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 baseline="0"/>
            <a:t>Denmark: </a:t>
          </a:r>
          <a:r>
            <a:rPr lang="en-GB" sz="1100" baseline="0"/>
            <a:t>0.22</a:t>
          </a:r>
        </a:p>
        <a:p xmlns:a="http://schemas.openxmlformats.org/drawingml/2006/main">
          <a:r>
            <a:rPr lang="en-GB" sz="1100" i="1" baseline="0"/>
            <a:t>EU-27: </a:t>
          </a:r>
          <a:r>
            <a:rPr lang="en-GB" sz="1100" baseline="0"/>
            <a:t>0.55</a:t>
          </a:r>
          <a:endParaRPr lang="en-GB" sz="1100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</xdr:row>
      <xdr:rowOff>130175</xdr:rowOff>
    </xdr:from>
    <xdr:to>
      <xdr:col>16</xdr:col>
      <xdr:colOff>164250</xdr:colOff>
      <xdr:row>16</xdr:row>
      <xdr:rowOff>152675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F7FF20-D0B6-4AFD-AA64-706F9294A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0.03561</cdr:x>
      <cdr:y>0.05978</cdr:y>
    </cdr:from>
    <cdr:to>
      <cdr:x>0.23259</cdr:x>
      <cdr:y>0.2723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E66CFD6-8B27-FCEE-D644-95AE7AD146C2}"/>
            </a:ext>
          </a:extLst>
        </cdr:cNvPr>
        <cdr:cNvSpPr txBox="1"/>
      </cdr:nvSpPr>
      <cdr:spPr>
        <a:xfrm xmlns:a="http://schemas.openxmlformats.org/drawingml/2006/main">
          <a:off x="178833" y="172166"/>
          <a:ext cx="989234" cy="61205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Estonia:</a:t>
          </a:r>
          <a:r>
            <a:rPr lang="en-GB" sz="1100"/>
            <a:t> 0.41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/>
            <a:t> 0.55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112712</xdr:colOff>
      <xdr:row>2</xdr:row>
      <xdr:rowOff>90487</xdr:rowOff>
    </xdr:from>
    <xdr:to>
      <xdr:col>17</xdr:col>
      <xdr:colOff>257912</xdr:colOff>
      <xdr:row>17</xdr:row>
      <xdr:rowOff>112987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C1597-0D5B-45B2-9159-169364CD7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0.03802</cdr:x>
      <cdr:y>0.05733</cdr:y>
    </cdr:from>
    <cdr:to>
      <cdr:x>0.21924</cdr:x>
      <cdr:y>0.26978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CE9DDAD-05D9-9B93-2F82-1BF095D9068A}"/>
            </a:ext>
          </a:extLst>
        </cdr:cNvPr>
        <cdr:cNvSpPr txBox="1"/>
      </cdr:nvSpPr>
      <cdr:spPr>
        <a:xfrm xmlns:a="http://schemas.openxmlformats.org/drawingml/2006/main">
          <a:off x="217487" y="185737"/>
          <a:ext cx="1036639" cy="688361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Greece:</a:t>
          </a:r>
          <a:r>
            <a:rPr lang="en-GB" sz="1100"/>
            <a:t> 0.03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 baseline="0"/>
            <a:t> 0.55</a:t>
          </a:r>
          <a:endParaRPr lang="en-GB" sz="1100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503237</xdr:colOff>
      <xdr:row>2</xdr:row>
      <xdr:rowOff>11112</xdr:rowOff>
    </xdr:from>
    <xdr:to>
      <xdr:col>17</xdr:col>
      <xdr:colOff>38837</xdr:colOff>
      <xdr:row>17</xdr:row>
      <xdr:rowOff>33612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6C804D-8CEF-41FD-8F4E-03A1E5219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0.04563</cdr:x>
      <cdr:y>0.05684</cdr:y>
    </cdr:from>
    <cdr:to>
      <cdr:x>0.23954</cdr:x>
      <cdr:y>0.25675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5D57FB5-0EF1-974B-DAE0-D8721F61C18B}"/>
            </a:ext>
          </a:extLst>
        </cdr:cNvPr>
        <cdr:cNvSpPr txBox="1"/>
      </cdr:nvSpPr>
      <cdr:spPr>
        <a:xfrm xmlns:a="http://schemas.openxmlformats.org/drawingml/2006/main">
          <a:off x="260350" y="184150"/>
          <a:ext cx="1106488" cy="64771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Spain:</a:t>
          </a:r>
          <a:r>
            <a:rPr lang="en-GB" sz="1100">
              <a:effectLst/>
              <a:latin typeface="+mn-lt"/>
              <a:ea typeface="+mn-ea"/>
              <a:cs typeface="+mn-cs"/>
            </a:rPr>
            <a:t> 0.42</a:t>
          </a: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>
              <a:effectLst/>
              <a:latin typeface="+mn-lt"/>
              <a:ea typeface="+mn-ea"/>
              <a:cs typeface="+mn-cs"/>
            </a:rPr>
            <a:t> 0.55</a:t>
          </a:r>
          <a:endParaRPr lang="en-GB">
            <a:effectLst/>
          </a:endParaRPr>
        </a:p>
        <a:p xmlns:a="http://schemas.openxmlformats.org/drawingml/2006/main">
          <a:endParaRPr lang="en-GB" sz="1100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547687</xdr:colOff>
      <xdr:row>2</xdr:row>
      <xdr:rowOff>128587</xdr:rowOff>
    </xdr:from>
    <xdr:to>
      <xdr:col>17</xdr:col>
      <xdr:colOff>83287</xdr:colOff>
      <xdr:row>17</xdr:row>
      <xdr:rowOff>151087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28B145-D254-4DCA-B71A-328E357BC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0.05397</cdr:x>
      <cdr:y>0.0539</cdr:y>
    </cdr:from>
    <cdr:to>
      <cdr:x>0.26625</cdr:x>
      <cdr:y>0.26016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2B864F4-25BA-8BAE-2AE8-C99878050B62}"/>
            </a:ext>
          </a:extLst>
        </cdr:cNvPr>
        <cdr:cNvSpPr txBox="1"/>
      </cdr:nvSpPr>
      <cdr:spPr>
        <a:xfrm xmlns:a="http://schemas.openxmlformats.org/drawingml/2006/main">
          <a:off x="307975" y="174625"/>
          <a:ext cx="1211263" cy="668291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Finland: </a:t>
          </a:r>
          <a:r>
            <a:rPr lang="en-GB" sz="1100">
              <a:effectLst/>
              <a:latin typeface="+mn-lt"/>
              <a:ea typeface="+mn-ea"/>
              <a:cs typeface="+mn-cs"/>
            </a:rPr>
            <a:t>0.24</a:t>
          </a: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>
              <a:effectLst/>
              <a:latin typeface="+mn-lt"/>
              <a:ea typeface="+mn-ea"/>
              <a:cs typeface="+mn-cs"/>
            </a:rPr>
            <a:t> 0.55</a:t>
          </a:r>
          <a:endParaRPr lang="en-GB">
            <a:effectLst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603250</xdr:colOff>
      <xdr:row>1</xdr:row>
      <xdr:rowOff>119062</xdr:rowOff>
    </xdr:from>
    <xdr:to>
      <xdr:col>17</xdr:col>
      <xdr:colOff>138850</xdr:colOff>
      <xdr:row>16</xdr:row>
      <xdr:rowOff>141562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4855DA-220D-4332-A88E-DB0CC77E9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0.02891</cdr:x>
      <cdr:y>0.05096</cdr:y>
    </cdr:from>
    <cdr:to>
      <cdr:x>0.21369</cdr:x>
      <cdr:y>0.24841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4A06EFB-C121-F072-0CA4-A551B8ABD8EB}"/>
            </a:ext>
          </a:extLst>
        </cdr:cNvPr>
        <cdr:cNvSpPr txBox="1"/>
      </cdr:nvSpPr>
      <cdr:spPr>
        <a:xfrm xmlns:a="http://schemas.openxmlformats.org/drawingml/2006/main">
          <a:off x="145186" y="169880"/>
          <a:ext cx="927964" cy="658220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France:</a:t>
          </a:r>
          <a:r>
            <a:rPr lang="en-GB" sz="1100" i="1" baseline="0">
              <a:effectLst/>
              <a:latin typeface="+mn-lt"/>
              <a:ea typeface="+mn-ea"/>
              <a:cs typeface="+mn-cs"/>
            </a:rPr>
            <a:t> </a:t>
          </a:r>
          <a:r>
            <a:rPr lang="en-GB" sz="1100" i="0" baseline="0">
              <a:effectLst/>
              <a:latin typeface="+mn-lt"/>
              <a:ea typeface="+mn-ea"/>
              <a:cs typeface="+mn-cs"/>
            </a:rPr>
            <a:t>0.94</a:t>
          </a:r>
        </a:p>
        <a:p xmlns:a="http://schemas.openxmlformats.org/drawingml/2006/main">
          <a:r>
            <a:rPr lang="en-GB" sz="1100" i="1" baseline="0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 i="0" baseline="0">
              <a:effectLst/>
              <a:latin typeface="+mn-lt"/>
              <a:ea typeface="+mn-ea"/>
              <a:cs typeface="+mn-cs"/>
            </a:rPr>
            <a:t> 0.55</a:t>
          </a:r>
          <a:endParaRPr lang="en-GB">
            <a:effectLst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252412</xdr:colOff>
      <xdr:row>2</xdr:row>
      <xdr:rowOff>33337</xdr:rowOff>
    </xdr:from>
    <xdr:to>
      <xdr:col>16</xdr:col>
      <xdr:colOff>397612</xdr:colOff>
      <xdr:row>17</xdr:row>
      <xdr:rowOff>55837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AAB17A-033C-4281-BD8B-E666A041F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0.05397</cdr:x>
      <cdr:y>0.08917</cdr:y>
    </cdr:from>
    <cdr:to>
      <cdr:x>0.24309</cdr:x>
      <cdr:y>0.29931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10CDB19-4F0A-BF06-D696-0C8B74E1AE69}"/>
            </a:ext>
          </a:extLst>
        </cdr:cNvPr>
        <cdr:cNvSpPr txBox="1"/>
      </cdr:nvSpPr>
      <cdr:spPr>
        <a:xfrm xmlns:a="http://schemas.openxmlformats.org/drawingml/2006/main">
          <a:off x="271037" y="256809"/>
          <a:ext cx="949761" cy="605203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 b="1" i="1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Croatia:</a:t>
          </a:r>
          <a:r>
            <a:rPr lang="en-GB" sz="1100" i="1" baseline="0">
              <a:effectLst/>
              <a:latin typeface="+mn-lt"/>
              <a:ea typeface="+mn-ea"/>
              <a:cs typeface="+mn-cs"/>
            </a:rPr>
            <a:t> 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0.20</a:t>
          </a:r>
        </a:p>
        <a:p xmlns:a="http://schemas.openxmlformats.org/drawingml/2006/main">
          <a:r>
            <a:rPr lang="en-GB" sz="1100" i="1" baseline="0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0.55</a:t>
          </a:r>
          <a:endParaRPr lang="en-GB">
            <a:effectLst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93907</xdr:colOff>
      <xdr:row>3</xdr:row>
      <xdr:rowOff>7937</xdr:rowOff>
    </xdr:from>
    <xdr:to>
      <xdr:col>15</xdr:col>
      <xdr:colOff>239107</xdr:colOff>
      <xdr:row>18</xdr:row>
      <xdr:rowOff>30437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14A1AF-900A-453F-99FE-7AA70DF4F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0.05872</cdr:x>
      <cdr:y>0.07154</cdr:y>
    </cdr:from>
    <cdr:to>
      <cdr:x>0.26074</cdr:x>
      <cdr:y>0.26718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A76337F-6AF7-7179-2026-DCEBBF312A77}"/>
            </a:ext>
          </a:extLst>
        </cdr:cNvPr>
        <cdr:cNvSpPr txBox="1"/>
      </cdr:nvSpPr>
      <cdr:spPr>
        <a:xfrm xmlns:a="http://schemas.openxmlformats.org/drawingml/2006/main">
          <a:off x="294892" y="238486"/>
          <a:ext cx="1014551" cy="65218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 sz="1100" i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Hungary:</a:t>
          </a:r>
          <a:r>
            <a:rPr lang="en-GB" sz="1100" i="1" baseline="0">
              <a:effectLst/>
              <a:latin typeface="+mn-lt"/>
              <a:ea typeface="+mn-ea"/>
              <a:cs typeface="+mn-cs"/>
            </a:rPr>
            <a:t> 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0.24</a:t>
          </a:r>
        </a:p>
        <a:p xmlns:a="http://schemas.openxmlformats.org/drawingml/2006/main">
          <a:r>
            <a:rPr lang="en-GB" sz="1100" i="1" baseline="0">
              <a:effectLst/>
              <a:latin typeface="+mn-lt"/>
              <a:ea typeface="+mn-ea"/>
              <a:cs typeface="+mn-cs"/>
            </a:rPr>
            <a:t>EU-27: 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0.55</a:t>
          </a:r>
          <a:endParaRPr lang="en-GB">
            <a:effectLst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74612</xdr:colOff>
      <xdr:row>2</xdr:row>
      <xdr:rowOff>80962</xdr:rowOff>
    </xdr:from>
    <xdr:to>
      <xdr:col>17</xdr:col>
      <xdr:colOff>219812</xdr:colOff>
      <xdr:row>17</xdr:row>
      <xdr:rowOff>103462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2203C8-FACA-469C-A754-CD23C589E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0.0523</cdr:x>
      <cdr:y>0.05096</cdr:y>
    </cdr:from>
    <cdr:to>
      <cdr:x>0.24435</cdr:x>
      <cdr:y>0.25327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EBBB28E-3F66-C2EE-A816-91534FA5BC9C}"/>
            </a:ext>
          </a:extLst>
        </cdr:cNvPr>
        <cdr:cNvSpPr txBox="1"/>
      </cdr:nvSpPr>
      <cdr:spPr>
        <a:xfrm xmlns:a="http://schemas.openxmlformats.org/drawingml/2006/main">
          <a:off x="262651" y="169880"/>
          <a:ext cx="964487" cy="674421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Ireland: </a:t>
          </a:r>
          <a:r>
            <a:rPr lang="en-GB" sz="1100">
              <a:effectLst/>
              <a:latin typeface="+mn-lt"/>
              <a:ea typeface="+mn-ea"/>
              <a:cs typeface="+mn-cs"/>
            </a:rPr>
            <a:t>0.45</a:t>
          </a: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 i="1" baseline="0">
              <a:effectLst/>
              <a:latin typeface="+mn-lt"/>
              <a:ea typeface="+mn-ea"/>
              <a:cs typeface="+mn-cs"/>
            </a:rPr>
            <a:t> 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0.55</a:t>
          </a:r>
          <a:endParaRPr lang="en-GB">
            <a:effectLst/>
          </a:endParaRPr>
        </a:p>
        <a:p xmlns:a="http://schemas.openxmlformats.org/drawingml/2006/main">
          <a:endParaRPr lang="en-GB" sz="1100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112712</xdr:colOff>
      <xdr:row>1</xdr:row>
      <xdr:rowOff>52385</xdr:rowOff>
    </xdr:from>
    <xdr:to>
      <xdr:col>17</xdr:col>
      <xdr:colOff>257912</xdr:colOff>
      <xdr:row>16</xdr:row>
      <xdr:rowOff>74885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68C774-C04B-4676-B18F-2EDAC9391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0.05731</cdr:x>
      <cdr:y>0.08623</cdr:y>
    </cdr:from>
    <cdr:to>
      <cdr:x>0.22539</cdr:x>
      <cdr:y>0.29202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38F1248-FBCD-0C08-27B2-2BA0FBE7E333}"/>
            </a:ext>
          </a:extLst>
        </cdr:cNvPr>
        <cdr:cNvSpPr txBox="1"/>
      </cdr:nvSpPr>
      <cdr:spPr>
        <a:xfrm xmlns:a="http://schemas.openxmlformats.org/drawingml/2006/main">
          <a:off x="287811" y="287456"/>
          <a:ext cx="844077" cy="68602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Italy: </a:t>
          </a:r>
          <a:r>
            <a:rPr lang="en-GB" sz="1100"/>
            <a:t>0.67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/>
            <a:t> 0.55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271462</xdr:colOff>
      <xdr:row>4</xdr:row>
      <xdr:rowOff>71437</xdr:rowOff>
    </xdr:from>
    <xdr:to>
      <xdr:col>17</xdr:col>
      <xdr:colOff>416662</xdr:colOff>
      <xdr:row>19</xdr:row>
      <xdr:rowOff>93937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6AC131-E479-4D2E-911D-F19E05C49C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0.02059</cdr:x>
      <cdr:y>0.06566</cdr:y>
    </cdr:from>
    <cdr:to>
      <cdr:x>0.23297</cdr:x>
      <cdr:y>0.27285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1B95832-3446-8362-32DA-76AADC19572B}"/>
            </a:ext>
          </a:extLst>
        </cdr:cNvPr>
        <cdr:cNvSpPr txBox="1"/>
      </cdr:nvSpPr>
      <cdr:spPr>
        <a:xfrm xmlns:a="http://schemas.openxmlformats.org/drawingml/2006/main">
          <a:off x="103403" y="189101"/>
          <a:ext cx="1066572" cy="59671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Lithuania: </a:t>
          </a:r>
          <a:r>
            <a:rPr lang="en-GB" sz="1100" i="0">
              <a:effectLst/>
              <a:latin typeface="+mn-lt"/>
              <a:ea typeface="+mn-ea"/>
              <a:cs typeface="+mn-cs"/>
            </a:rPr>
            <a:t>0.18</a:t>
          </a: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 i="1" baseline="0">
              <a:effectLst/>
              <a:latin typeface="+mn-lt"/>
              <a:ea typeface="+mn-ea"/>
              <a:cs typeface="+mn-cs"/>
            </a:rPr>
            <a:t> </a:t>
          </a:r>
          <a:r>
            <a:rPr lang="en-GB" sz="1100" i="0" baseline="0">
              <a:effectLst/>
              <a:latin typeface="+mn-lt"/>
              <a:ea typeface="+mn-ea"/>
              <a:cs typeface="+mn-cs"/>
            </a:rPr>
            <a:t>0.55</a:t>
          </a:r>
          <a:endParaRPr lang="en-GB">
            <a:effectLst/>
          </a:endParaRP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544512</xdr:colOff>
      <xdr:row>0</xdr:row>
      <xdr:rowOff>157162</xdr:rowOff>
    </xdr:from>
    <xdr:to>
      <xdr:col>17</xdr:col>
      <xdr:colOff>80112</xdr:colOff>
      <xdr:row>15</xdr:row>
      <xdr:rowOff>179662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6A749D-E3E4-48CA-AFE0-646ECA84F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0.02059</cdr:x>
      <cdr:y>0.05684</cdr:y>
    </cdr:from>
    <cdr:to>
      <cdr:x>0.27723</cdr:x>
      <cdr:y>0.26335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181691A-F53A-6ACA-8D8A-79A869FD0D9D}"/>
            </a:ext>
          </a:extLst>
        </cdr:cNvPr>
        <cdr:cNvSpPr txBox="1"/>
      </cdr:nvSpPr>
      <cdr:spPr>
        <a:xfrm xmlns:a="http://schemas.openxmlformats.org/drawingml/2006/main">
          <a:off x="103403" y="189483"/>
          <a:ext cx="1288835" cy="688406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Luxembourg: </a:t>
          </a:r>
          <a:r>
            <a:rPr lang="en-GB" sz="1100" i="0">
              <a:effectLst/>
              <a:latin typeface="+mn-lt"/>
              <a:ea typeface="+mn-ea"/>
              <a:cs typeface="+mn-cs"/>
            </a:rPr>
            <a:t>0.69</a:t>
          </a: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 i="1" baseline="0">
              <a:effectLst/>
              <a:latin typeface="+mn-lt"/>
              <a:ea typeface="+mn-ea"/>
              <a:cs typeface="+mn-cs"/>
            </a:rPr>
            <a:t> </a:t>
          </a:r>
          <a:r>
            <a:rPr lang="en-GB" sz="1100" i="0" baseline="0">
              <a:effectLst/>
              <a:latin typeface="+mn-lt"/>
              <a:ea typeface="+mn-ea"/>
              <a:cs typeface="+mn-cs"/>
            </a:rPr>
            <a:t>0.55</a:t>
          </a:r>
          <a:endParaRPr lang="en-GB">
            <a:effectLst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209550</xdr:colOff>
      <xdr:row>2</xdr:row>
      <xdr:rowOff>163512</xdr:rowOff>
    </xdr:from>
    <xdr:to>
      <xdr:col>17</xdr:col>
      <xdr:colOff>354750</xdr:colOff>
      <xdr:row>17</xdr:row>
      <xdr:rowOff>186012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A439CA-4319-43CB-B497-072276062C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0.06065</cdr:x>
      <cdr:y>0.07154</cdr:y>
    </cdr:from>
    <cdr:to>
      <cdr:x>0.24024</cdr:x>
      <cdr:y>0.28014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7A6DC77-1B86-A097-11A8-C4FC9D59745F}"/>
            </a:ext>
          </a:extLst>
        </cdr:cNvPr>
        <cdr:cNvSpPr txBox="1"/>
      </cdr:nvSpPr>
      <cdr:spPr>
        <a:xfrm xmlns:a="http://schemas.openxmlformats.org/drawingml/2006/main">
          <a:off x="304584" y="238486"/>
          <a:ext cx="901916" cy="69538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>
              <a:effectLst/>
              <a:latin typeface="+mn-lt"/>
              <a:ea typeface="+mn-ea"/>
              <a:cs typeface="+mn-cs"/>
            </a:rPr>
            <a:t>SMOP</a:t>
          </a:r>
          <a:endParaRPr lang="en-GB">
            <a:effectLst/>
          </a:endParaRP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Latvia: </a:t>
          </a:r>
          <a:r>
            <a:rPr lang="en-GB" sz="1100">
              <a:effectLst/>
              <a:latin typeface="+mn-lt"/>
              <a:ea typeface="+mn-ea"/>
              <a:cs typeface="+mn-cs"/>
            </a:rPr>
            <a:t>0.33</a:t>
          </a:r>
        </a:p>
        <a:p xmlns:a="http://schemas.openxmlformats.org/drawingml/2006/main">
          <a:r>
            <a:rPr lang="en-GB" sz="1100" i="1">
              <a:effectLst/>
              <a:latin typeface="+mn-lt"/>
              <a:ea typeface="+mn-ea"/>
              <a:cs typeface="+mn-cs"/>
            </a:rPr>
            <a:t>EU-27:</a:t>
          </a:r>
          <a:r>
            <a:rPr lang="en-GB" sz="1100">
              <a:effectLst/>
              <a:latin typeface="+mn-lt"/>
              <a:ea typeface="+mn-ea"/>
              <a:cs typeface="+mn-cs"/>
            </a:rPr>
            <a:t> 0.55</a:t>
          </a:r>
          <a:endParaRPr lang="en-GB">
            <a:effectLst/>
          </a:endParaRP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608012</xdr:colOff>
      <xdr:row>2</xdr:row>
      <xdr:rowOff>134937</xdr:rowOff>
    </xdr:from>
    <xdr:to>
      <xdr:col>17</xdr:col>
      <xdr:colOff>143612</xdr:colOff>
      <xdr:row>17</xdr:row>
      <xdr:rowOff>157437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932FF3-A758-41BB-9C46-A8FE6D60BE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0.0089</cdr:x>
      <cdr:y>0.01568</cdr:y>
    </cdr:from>
    <cdr:to>
      <cdr:x>0.18619</cdr:x>
      <cdr:y>0.18285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AD7C6E8-8C8D-8A61-093B-E8EC355D3680}"/>
            </a:ext>
          </a:extLst>
        </cdr:cNvPr>
        <cdr:cNvSpPr txBox="1"/>
      </cdr:nvSpPr>
      <cdr:spPr>
        <a:xfrm xmlns:a="http://schemas.openxmlformats.org/drawingml/2006/main">
          <a:off x="44696" y="52271"/>
          <a:ext cx="890342" cy="55727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 i="1" baseline="0"/>
            <a:t> </a:t>
          </a:r>
          <a:r>
            <a:rPr lang="en-GB" sz="1100" i="0" baseline="0"/>
            <a:t>0.55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509587</xdr:colOff>
      <xdr:row>4</xdr:row>
      <xdr:rowOff>39687</xdr:rowOff>
    </xdr:from>
    <xdr:to>
      <xdr:col>17</xdr:col>
      <xdr:colOff>45187</xdr:colOff>
      <xdr:row>19</xdr:row>
      <xdr:rowOff>62187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087C70-D9F0-41F5-AC17-5DE10E097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0.06733</cdr:x>
      <cdr:y>0.07742</cdr:y>
    </cdr:from>
    <cdr:to>
      <cdr:x>0.24119</cdr:x>
      <cdr:y>0.26605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0B7A10E-3D70-D27E-59DF-47CCC8D5B579}"/>
            </a:ext>
          </a:extLst>
        </cdr:cNvPr>
        <cdr:cNvSpPr txBox="1"/>
      </cdr:nvSpPr>
      <cdr:spPr>
        <a:xfrm xmlns:a="http://schemas.openxmlformats.org/drawingml/2006/main">
          <a:off x="338131" y="258087"/>
          <a:ext cx="873132" cy="628817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 baseline="0"/>
        </a:p>
        <a:p xmlns:a="http://schemas.openxmlformats.org/drawingml/2006/main">
          <a:r>
            <a:rPr lang="en-GB" sz="1100" i="1" baseline="0"/>
            <a:t>Malta: </a:t>
          </a:r>
          <a:r>
            <a:rPr lang="en-GB" sz="1100" baseline="0"/>
            <a:t>0.25</a:t>
          </a:r>
        </a:p>
        <a:p xmlns:a="http://schemas.openxmlformats.org/drawingml/2006/main">
          <a:r>
            <a:rPr lang="en-GB" sz="1100" i="1" baseline="0"/>
            <a:t>EU-27:</a:t>
          </a:r>
          <a:r>
            <a:rPr lang="en-GB" sz="1100" baseline="0"/>
            <a:t> 0.55</a:t>
          </a:r>
          <a:endParaRPr lang="en-GB" sz="1100"/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49212</xdr:colOff>
      <xdr:row>3</xdr:row>
      <xdr:rowOff>100012</xdr:rowOff>
    </xdr:from>
    <xdr:to>
      <xdr:col>17</xdr:col>
      <xdr:colOff>194412</xdr:colOff>
      <xdr:row>18</xdr:row>
      <xdr:rowOff>122512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1C6383-8F91-45BC-B013-01E73D0931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0.02893</cdr:x>
      <cdr:y>0.09505</cdr:y>
    </cdr:from>
    <cdr:to>
      <cdr:x>0.27343</cdr:x>
      <cdr:y>0.29956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A0141D8-2C46-3CBD-DE31-F4F448DCEC02}"/>
            </a:ext>
          </a:extLst>
        </cdr:cNvPr>
        <cdr:cNvSpPr txBox="1"/>
      </cdr:nvSpPr>
      <cdr:spPr>
        <a:xfrm xmlns:a="http://schemas.openxmlformats.org/drawingml/2006/main">
          <a:off x="145286" y="316859"/>
          <a:ext cx="1227902" cy="68175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 baseline="0"/>
        </a:p>
        <a:p xmlns:a="http://schemas.openxmlformats.org/drawingml/2006/main">
          <a:r>
            <a:rPr lang="en-GB" sz="1100" i="1"/>
            <a:t>Netherlands: </a:t>
          </a:r>
          <a:r>
            <a:rPr lang="en-GB" sz="1100"/>
            <a:t>1.03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/>
            <a:t> 0.55</a:t>
          </a:r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176212</xdr:colOff>
      <xdr:row>2</xdr:row>
      <xdr:rowOff>128587</xdr:rowOff>
    </xdr:from>
    <xdr:to>
      <xdr:col>17</xdr:col>
      <xdr:colOff>321412</xdr:colOff>
      <xdr:row>17</xdr:row>
      <xdr:rowOff>151087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32230D-C099-484F-9870-BDF34A0CF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0.04062</cdr:x>
      <cdr:y>0.0392</cdr:y>
    </cdr:from>
    <cdr:to>
      <cdr:x>0.23954</cdr:x>
      <cdr:y>0.24319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70EE644-7F41-3AA5-2CBB-EB8BC01021EC}"/>
            </a:ext>
          </a:extLst>
        </cdr:cNvPr>
        <cdr:cNvSpPr txBox="1"/>
      </cdr:nvSpPr>
      <cdr:spPr>
        <a:xfrm xmlns:a="http://schemas.openxmlformats.org/drawingml/2006/main">
          <a:off x="231774" y="127000"/>
          <a:ext cx="1135063" cy="660933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Norway: </a:t>
          </a:r>
          <a:r>
            <a:rPr lang="en-GB" sz="1100"/>
            <a:t>1.08</a:t>
          </a:r>
        </a:p>
        <a:p xmlns:a="http://schemas.openxmlformats.org/drawingml/2006/main">
          <a:r>
            <a:rPr lang="en-GB" sz="1100" i="1"/>
            <a:t>EU-27:</a:t>
          </a:r>
          <a:r>
            <a:rPr lang="en-GB" sz="1100"/>
            <a:t> 0.55</a:t>
          </a: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223837</xdr:colOff>
      <xdr:row>4</xdr:row>
      <xdr:rowOff>166687</xdr:rowOff>
    </xdr:from>
    <xdr:to>
      <xdr:col>16</xdr:col>
      <xdr:colOff>369037</xdr:colOff>
      <xdr:row>19</xdr:row>
      <xdr:rowOff>189187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A18C98-F282-4985-AD71-62AD9C3DA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0.06733</cdr:x>
      <cdr:y>0.08329</cdr:y>
    </cdr:from>
    <cdr:to>
      <cdr:x>0.24622</cdr:x>
      <cdr:y>0.28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70324E6-3D9A-BA0D-325B-E860E7EFD312}"/>
            </a:ext>
          </a:extLst>
        </cdr:cNvPr>
        <cdr:cNvSpPr txBox="1"/>
      </cdr:nvSpPr>
      <cdr:spPr>
        <a:xfrm xmlns:a="http://schemas.openxmlformats.org/drawingml/2006/main">
          <a:off x="384175" y="269875"/>
          <a:ext cx="1020763" cy="63733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  <a:endParaRPr lang="en-GB" sz="1100"/>
        </a:p>
        <a:p xmlns:a="http://schemas.openxmlformats.org/drawingml/2006/main">
          <a:r>
            <a:rPr lang="en-GB" sz="1100" i="1"/>
            <a:t>Poland: </a:t>
          </a:r>
          <a:r>
            <a:rPr lang="en-GB" sz="1100"/>
            <a:t>0.15</a:t>
          </a:r>
        </a:p>
        <a:p xmlns:a="http://schemas.openxmlformats.org/drawingml/2006/main">
          <a:r>
            <a:rPr lang="en-GB" sz="1100" i="1"/>
            <a:t>EU-27</a:t>
          </a:r>
          <a:r>
            <a:rPr lang="en-GB" sz="1100"/>
            <a:t>: 0.55</a:t>
          </a:r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109537</xdr:colOff>
      <xdr:row>6</xdr:row>
      <xdr:rowOff>80962</xdr:rowOff>
    </xdr:from>
    <xdr:to>
      <xdr:col>18</xdr:col>
      <xdr:colOff>254737</xdr:colOff>
      <xdr:row>21</xdr:row>
      <xdr:rowOff>103462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6088B6-99E9-4052-BD36-318FCDC85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0.06286</cdr:x>
      <cdr:y>0.07144</cdr:y>
    </cdr:from>
    <cdr:to>
      <cdr:x>0.26522</cdr:x>
      <cdr:y>0.27285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377508E-31C0-0A14-8CA4-A346CB6A1A88}"/>
            </a:ext>
          </a:extLst>
        </cdr:cNvPr>
        <cdr:cNvSpPr txBox="1"/>
      </cdr:nvSpPr>
      <cdr:spPr>
        <a:xfrm xmlns:a="http://schemas.openxmlformats.org/drawingml/2006/main">
          <a:off x="315683" y="205747"/>
          <a:ext cx="1016252" cy="580066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Portugal: </a:t>
          </a:r>
          <a:r>
            <a:rPr lang="en-GB" sz="1100"/>
            <a:t>0.39</a:t>
          </a:r>
        </a:p>
        <a:p xmlns:a="http://schemas.openxmlformats.org/drawingml/2006/main">
          <a:r>
            <a:rPr lang="en-GB" sz="1100" i="1"/>
            <a:t>EU-27: </a:t>
          </a:r>
          <a:r>
            <a:rPr lang="en-GB" sz="1100"/>
            <a:t>0.55</a:t>
          </a:r>
        </a:p>
      </cdr:txBody>
    </cdr:sp>
  </cdr:relSizeAnchor>
</c:userShapes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442912</xdr:colOff>
      <xdr:row>8</xdr:row>
      <xdr:rowOff>33337</xdr:rowOff>
    </xdr:from>
    <xdr:to>
      <xdr:col>16</xdr:col>
      <xdr:colOff>588112</xdr:colOff>
      <xdr:row>23</xdr:row>
      <xdr:rowOff>55837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1F9DFB-F271-435C-812D-4B61B84D4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0.04062</cdr:x>
      <cdr:y>0.06272</cdr:y>
    </cdr:from>
    <cdr:to>
      <cdr:x>0.24435</cdr:x>
      <cdr:y>0.27285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55B1D43-EAB8-5C69-E45B-034BBD56098B}"/>
            </a:ext>
          </a:extLst>
        </cdr:cNvPr>
        <cdr:cNvSpPr txBox="1"/>
      </cdr:nvSpPr>
      <cdr:spPr>
        <a:xfrm xmlns:a="http://schemas.openxmlformats.org/drawingml/2006/main">
          <a:off x="203994" y="180634"/>
          <a:ext cx="1023132" cy="605179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Romania: </a:t>
          </a:r>
          <a:r>
            <a:rPr lang="en-GB" sz="1100"/>
            <a:t>0.06</a:t>
          </a:r>
        </a:p>
        <a:p xmlns:a="http://schemas.openxmlformats.org/drawingml/2006/main">
          <a:r>
            <a:rPr lang="en-GB" sz="1100" i="1"/>
            <a:t>EU-27: </a:t>
          </a:r>
          <a:r>
            <a:rPr lang="en-GB" sz="1100"/>
            <a:t>0.55</a:t>
          </a: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147637</xdr:colOff>
      <xdr:row>5</xdr:row>
      <xdr:rowOff>42862</xdr:rowOff>
    </xdr:from>
    <xdr:to>
      <xdr:col>17</xdr:col>
      <xdr:colOff>292837</xdr:colOff>
      <xdr:row>20</xdr:row>
      <xdr:rowOff>65362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FF9792-9473-40C8-95E5-A50D789070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0.03394</cdr:x>
      <cdr:y>0.07448</cdr:y>
    </cdr:from>
    <cdr:to>
      <cdr:x>0.20411</cdr:x>
      <cdr:y>0.26899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424EC52-BC23-D43E-2CA8-F363FD9D8C5D}"/>
            </a:ext>
          </a:extLst>
        </cdr:cNvPr>
        <cdr:cNvSpPr txBox="1"/>
      </cdr:nvSpPr>
      <cdr:spPr>
        <a:xfrm xmlns:a="http://schemas.openxmlformats.org/drawingml/2006/main">
          <a:off x="193675" y="241300"/>
          <a:ext cx="971001" cy="63023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Serbia: </a:t>
          </a:r>
          <a:r>
            <a:rPr lang="en-GB" sz="1100"/>
            <a:t>0.15</a:t>
          </a:r>
        </a:p>
        <a:p xmlns:a="http://schemas.openxmlformats.org/drawingml/2006/main">
          <a:r>
            <a:rPr lang="en-GB" sz="1100" i="1"/>
            <a:t>EU-27: </a:t>
          </a:r>
          <a:r>
            <a:rPr lang="en-GB" sz="1100"/>
            <a:t>0.55</a:t>
          </a:r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538162</xdr:colOff>
      <xdr:row>4</xdr:row>
      <xdr:rowOff>157162</xdr:rowOff>
    </xdr:from>
    <xdr:to>
      <xdr:col>17</xdr:col>
      <xdr:colOff>73762</xdr:colOff>
      <xdr:row>19</xdr:row>
      <xdr:rowOff>179662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3AE2A0-83E6-4C71-B0E2-7046891AC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0.05091</cdr:x>
      <cdr:y>0.08672</cdr:y>
    </cdr:from>
    <cdr:to>
      <cdr:x>0.24309</cdr:x>
      <cdr:y>0.30262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0621C85-83E2-2DF1-1222-91D7BD00353F}"/>
            </a:ext>
          </a:extLst>
        </cdr:cNvPr>
        <cdr:cNvSpPr txBox="1"/>
      </cdr:nvSpPr>
      <cdr:spPr>
        <a:xfrm xmlns:a="http://schemas.openxmlformats.org/drawingml/2006/main">
          <a:off x="255670" y="249754"/>
          <a:ext cx="965128" cy="62178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Sweden:</a:t>
          </a:r>
          <a:r>
            <a:rPr lang="en-GB" sz="1100" i="1" baseline="0"/>
            <a:t> </a:t>
          </a:r>
          <a:r>
            <a:rPr lang="en-GB" sz="1100" baseline="0"/>
            <a:t>0.70</a:t>
          </a:r>
        </a:p>
        <a:p xmlns:a="http://schemas.openxmlformats.org/drawingml/2006/main">
          <a:r>
            <a:rPr lang="en-GB" sz="1100" i="1" baseline="0"/>
            <a:t>EU-27: </a:t>
          </a:r>
          <a:r>
            <a:rPr lang="en-GB" sz="1100" baseline="0"/>
            <a:t>0.55</a:t>
          </a:r>
          <a:endParaRPr lang="en-GB" sz="1100"/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604837</xdr:colOff>
      <xdr:row>0</xdr:row>
      <xdr:rowOff>176212</xdr:rowOff>
    </xdr:from>
    <xdr:to>
      <xdr:col>17</xdr:col>
      <xdr:colOff>140437</xdr:colOff>
      <xdr:row>16</xdr:row>
      <xdr:rowOff>8212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C29B81-EB87-44FD-8A1E-E90904282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0.08235</cdr:x>
      <cdr:y>0.09799</cdr:y>
    </cdr:from>
    <cdr:to>
      <cdr:x>0.28292</cdr:x>
      <cdr:y>0.30593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141DD54-3EC8-4762-46AE-5DDAA8CBDBD0}"/>
            </a:ext>
          </a:extLst>
        </cdr:cNvPr>
        <cdr:cNvSpPr txBox="1"/>
      </cdr:nvSpPr>
      <cdr:spPr>
        <a:xfrm xmlns:a="http://schemas.openxmlformats.org/drawingml/2006/main">
          <a:off x="413562" y="282212"/>
          <a:ext cx="1007262" cy="598852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Slovenia: </a:t>
          </a:r>
          <a:r>
            <a:rPr lang="en-GB" sz="1100"/>
            <a:t>0.61</a:t>
          </a:r>
        </a:p>
        <a:p xmlns:a="http://schemas.openxmlformats.org/drawingml/2006/main">
          <a:r>
            <a:rPr lang="en-GB" sz="1100" i="1"/>
            <a:t>EU-27: </a:t>
          </a:r>
          <a:r>
            <a:rPr lang="en-GB" sz="1100"/>
            <a:t>0.55</a:t>
          </a:r>
        </a:p>
      </cdr:txBody>
    </cdr:sp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223837</xdr:colOff>
      <xdr:row>3</xdr:row>
      <xdr:rowOff>80962</xdr:rowOff>
    </xdr:from>
    <xdr:to>
      <xdr:col>16</xdr:col>
      <xdr:colOff>369037</xdr:colOff>
      <xdr:row>18</xdr:row>
      <xdr:rowOff>103462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F0B796-A62B-43AE-BF4A-5C2B9F566C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0.07067</cdr:x>
      <cdr:y>0.05978</cdr:y>
    </cdr:from>
    <cdr:to>
      <cdr:x>0.26774</cdr:x>
      <cdr:y>0.26114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95E8757-7206-693E-DA4E-33D7E5824F56}"/>
            </a:ext>
          </a:extLst>
        </cdr:cNvPr>
        <cdr:cNvSpPr txBox="1"/>
      </cdr:nvSpPr>
      <cdr:spPr>
        <a:xfrm xmlns:a="http://schemas.openxmlformats.org/drawingml/2006/main">
          <a:off x="354905" y="199283"/>
          <a:ext cx="989708" cy="671253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rgbClr val="00206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1"/>
            <a:t>SMOP</a:t>
          </a:r>
        </a:p>
        <a:p xmlns:a="http://schemas.openxmlformats.org/drawingml/2006/main">
          <a:r>
            <a:rPr lang="en-GB" sz="1100" i="1"/>
            <a:t>Slovakia: </a:t>
          </a:r>
          <a:r>
            <a:rPr lang="en-GB" sz="1100"/>
            <a:t>0.49</a:t>
          </a:r>
        </a:p>
        <a:p xmlns:a="http://schemas.openxmlformats.org/drawingml/2006/main">
          <a:r>
            <a:rPr lang="en-GB" sz="1100" i="1"/>
            <a:t>EU-27: </a:t>
          </a:r>
          <a:r>
            <a:rPr lang="en-GB" sz="1100"/>
            <a:t>0.55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eurostat/cache/metadata/en/trng_cvt_esms.htm" TargetMode="External"/><Relationship Id="rId3" Type="http://schemas.openxmlformats.org/officeDocument/2006/relationships/hyperlink" Target="https://www.cedefop.europa.eu/en/contact-form?recipient=SjY5bDh2NllDRlpxQ29UOTFtdi9RSndib1JoMnBDaW45aWF5VE84WTlmdz0=&amp;contact_name=VET+Statistics+team" TargetMode="External"/><Relationship Id="rId7" Type="http://schemas.openxmlformats.org/officeDocument/2006/relationships/hyperlink" Target="https://ec.europa.eu/eurostat/statistics-explained/index.php?title=Continuing_Vocational_Training_Survey_(CVTS)_methodology" TargetMode="External"/><Relationship Id="rId2" Type="http://schemas.openxmlformats.org/officeDocument/2006/relationships/hyperlink" Target="https://www.cedefop.europa.eu/en/about-cedefop/contact-us" TargetMode="External"/><Relationship Id="rId1" Type="http://schemas.openxmlformats.org/officeDocument/2006/relationships/hyperlink" Target="https://www.cedefop.europa.eu/en/about-cedefop/contact-us" TargetMode="External"/><Relationship Id="rId6" Type="http://schemas.openxmlformats.org/officeDocument/2006/relationships/hyperlink" Target="https://www.cedefop.europa.eu/en/publications/5616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ata.europa.eu/doi/10.2801/2393817" TargetMode="External"/><Relationship Id="rId10" Type="http://schemas.openxmlformats.org/officeDocument/2006/relationships/hyperlink" Target="https://ror.org/03e5p9h20" TargetMode="External"/><Relationship Id="rId4" Type="http://schemas.openxmlformats.org/officeDocument/2006/relationships/hyperlink" Target="https://www.cedefop.europa.eu/en/contact-form?recipient=SjY5bDh2NllDRlpxQ29UOTFtdi9RSndib1JoMnBDaW45aWF5VE84WTlmdz0=&amp;contact_name=VET+Statistics+team" TargetMode="External"/><Relationship Id="rId9" Type="http://schemas.openxmlformats.org/officeDocument/2006/relationships/hyperlink" Target="https://ror.org/03e5p9h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i.org/10.2908/TRNG_CVT_01S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oi.org/10.2908/TRNG_CVT_01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908/TRNG_CVT_01S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doi.org/10.2908/TRNG_CVT_12S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908/TRNG_CVT_12S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doi.org/10.2908/TRNG_CVT_21S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908/TRNG_CVT_21S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doi.org/10.2908/TRNG_CVT_16S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doi.org/10.2908/TRNG_CVT_16S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doi.org/10.2908/TRNG_CVT_16S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908/TRNG_CVT_16S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ECDC-7B45-4176-B841-871B466A14EF}">
  <dimension ref="A1:B46"/>
  <sheetViews>
    <sheetView tabSelected="1" topLeftCell="A4" workbookViewId="0">
      <selection activeCell="Q35" sqref="Q35"/>
    </sheetView>
  </sheetViews>
  <sheetFormatPr defaultRowHeight="14.5" x14ac:dyDescent="0.35"/>
  <cols>
    <col min="1" max="1" width="48.1796875" customWidth="1"/>
  </cols>
  <sheetData>
    <row r="1" spans="1:2" x14ac:dyDescent="0.35">
      <c r="A1" t="s">
        <v>0</v>
      </c>
    </row>
    <row r="3" spans="1:2" x14ac:dyDescent="0.35">
      <c r="A3" s="177" t="s">
        <v>1</v>
      </c>
    </row>
    <row r="5" spans="1:2" x14ac:dyDescent="0.35">
      <c r="A5" s="166" t="s">
        <v>2</v>
      </c>
      <c r="B5" t="s">
        <v>3</v>
      </c>
    </row>
    <row r="7" spans="1:2" x14ac:dyDescent="0.35">
      <c r="A7" s="166" t="s">
        <v>4</v>
      </c>
    </row>
    <row r="8" spans="1:2" x14ac:dyDescent="0.35">
      <c r="A8" s="166" t="s">
        <v>5</v>
      </c>
      <c r="B8" t="s">
        <v>6</v>
      </c>
    </row>
    <row r="9" spans="1:2" x14ac:dyDescent="0.35">
      <c r="A9" s="166" t="s">
        <v>7</v>
      </c>
      <c r="B9" t="s">
        <v>8</v>
      </c>
    </row>
    <row r="10" spans="1:2" x14ac:dyDescent="0.35">
      <c r="A10" s="166" t="s">
        <v>9</v>
      </c>
      <c r="B10" t="s">
        <v>10</v>
      </c>
    </row>
    <row r="11" spans="1:2" x14ac:dyDescent="0.35">
      <c r="A11" s="166" t="s">
        <v>306</v>
      </c>
      <c r="B11" s="165" t="s">
        <v>307</v>
      </c>
    </row>
    <row r="12" spans="1:2" x14ac:dyDescent="0.35">
      <c r="A12" s="166" t="s">
        <v>11</v>
      </c>
      <c r="B12" t="s">
        <v>12</v>
      </c>
    </row>
    <row r="13" spans="1:2" x14ac:dyDescent="0.35">
      <c r="A13" s="166" t="s">
        <v>13</v>
      </c>
      <c r="B13" s="165" t="s">
        <v>14</v>
      </c>
    </row>
    <row r="14" spans="1:2" x14ac:dyDescent="0.35">
      <c r="A14" s="166" t="s">
        <v>15</v>
      </c>
      <c r="B14" s="165" t="s">
        <v>16</v>
      </c>
    </row>
    <row r="16" spans="1:2" x14ac:dyDescent="0.35">
      <c r="A16" s="166" t="s">
        <v>17</v>
      </c>
    </row>
    <row r="17" spans="1:2" x14ac:dyDescent="0.35">
      <c r="A17" s="166" t="s">
        <v>5</v>
      </c>
      <c r="B17" t="s">
        <v>18</v>
      </c>
    </row>
    <row r="18" spans="1:2" x14ac:dyDescent="0.35">
      <c r="A18" s="166" t="s">
        <v>7</v>
      </c>
      <c r="B18" t="s">
        <v>19</v>
      </c>
    </row>
    <row r="19" spans="1:2" x14ac:dyDescent="0.35">
      <c r="A19" s="166" t="s">
        <v>20</v>
      </c>
      <c r="B19" t="s">
        <v>10</v>
      </c>
    </row>
    <row r="20" spans="1:2" x14ac:dyDescent="0.35">
      <c r="A20" s="166" t="s">
        <v>306</v>
      </c>
      <c r="B20" s="165" t="s">
        <v>307</v>
      </c>
    </row>
    <row r="21" spans="1:2" x14ac:dyDescent="0.35">
      <c r="A21" s="166" t="s">
        <v>11</v>
      </c>
      <c r="B21" t="s">
        <v>12</v>
      </c>
    </row>
    <row r="22" spans="1:2" x14ac:dyDescent="0.35">
      <c r="A22" s="166" t="s">
        <v>13</v>
      </c>
      <c r="B22" s="165" t="s">
        <v>14</v>
      </c>
    </row>
    <row r="23" spans="1:2" x14ac:dyDescent="0.35">
      <c r="A23" s="166" t="s">
        <v>15</v>
      </c>
      <c r="B23" s="165" t="s">
        <v>16</v>
      </c>
    </row>
    <row r="25" spans="1:2" x14ac:dyDescent="0.35">
      <c r="A25" s="177" t="s">
        <v>21</v>
      </c>
    </row>
    <row r="27" spans="1:2" x14ac:dyDescent="0.35">
      <c r="A27" s="166" t="s">
        <v>22</v>
      </c>
      <c r="B27" t="s">
        <v>23</v>
      </c>
    </row>
    <row r="29" spans="1:2" x14ac:dyDescent="0.35">
      <c r="A29" s="166" t="s">
        <v>24</v>
      </c>
      <c r="B29" s="167" t="s">
        <v>25</v>
      </c>
    </row>
    <row r="31" spans="1:2" x14ac:dyDescent="0.35">
      <c r="A31" s="166" t="s">
        <v>26</v>
      </c>
      <c r="B31" s="167" t="s">
        <v>27</v>
      </c>
    </row>
    <row r="33" spans="1:2" x14ac:dyDescent="0.35">
      <c r="A33" s="166" t="s">
        <v>28</v>
      </c>
      <c r="B33" t="s">
        <v>29</v>
      </c>
    </row>
    <row r="34" spans="1:2" x14ac:dyDescent="0.35">
      <c r="A34" s="166" t="s">
        <v>30</v>
      </c>
      <c r="B34" t="s">
        <v>31</v>
      </c>
    </row>
    <row r="36" spans="1:2" x14ac:dyDescent="0.35">
      <c r="A36" s="166" t="s">
        <v>32</v>
      </c>
      <c r="B36" s="178" t="s">
        <v>308</v>
      </c>
    </row>
    <row r="38" spans="1:2" x14ac:dyDescent="0.35">
      <c r="A38" s="177" t="s">
        <v>33</v>
      </c>
    </row>
    <row r="40" spans="1:2" x14ac:dyDescent="0.35">
      <c r="A40" s="166" t="s">
        <v>34</v>
      </c>
      <c r="B40" t="s">
        <v>35</v>
      </c>
    </row>
    <row r="42" spans="1:2" x14ac:dyDescent="0.35">
      <c r="A42" s="177" t="s">
        <v>36</v>
      </c>
    </row>
    <row r="44" spans="1:2" x14ac:dyDescent="0.35">
      <c r="A44" s="166" t="s">
        <v>37</v>
      </c>
      <c r="B44" s="165" t="s">
        <v>38</v>
      </c>
    </row>
    <row r="45" spans="1:2" x14ac:dyDescent="0.35">
      <c r="A45" s="166"/>
    </row>
    <row r="46" spans="1:2" x14ac:dyDescent="0.35">
      <c r="A46" s="166" t="s">
        <v>39</v>
      </c>
      <c r="B46" s="165" t="s">
        <v>40</v>
      </c>
    </row>
  </sheetData>
  <hyperlinks>
    <hyperlink ref="B14" r:id="rId1" xr:uid="{15F3A3C2-9373-4C68-BA32-2607ABD8EDDD}"/>
    <hyperlink ref="B23" r:id="rId2" xr:uid="{656604E9-1D31-4D5F-B060-867A6F9E5006}"/>
    <hyperlink ref="B13" r:id="rId3" xr:uid="{CFB82C72-C221-446B-AD60-DA0BAE81AB32}"/>
    <hyperlink ref="B22" r:id="rId4" xr:uid="{1D897C1B-5406-450C-8BA5-DC466ED364D9}"/>
    <hyperlink ref="B29" r:id="rId5" xr:uid="{BA06C9A6-DBF4-4A8C-A542-37AB2C9F126B}"/>
    <hyperlink ref="B31" r:id="rId6" xr:uid="{E12191E6-EF03-4B90-920C-47125D453F13}"/>
    <hyperlink ref="B44" r:id="rId7" xr:uid="{904AC133-BAFD-472C-95E5-6A725C2966FD}"/>
    <hyperlink ref="B46" r:id="rId8" xr:uid="{D38D2627-70A1-48BE-805E-AF2169EEC5CD}"/>
    <hyperlink ref="B11" r:id="rId9" xr:uid="{2159B46A-5778-4BE0-96D1-B49CC108E38B}"/>
    <hyperlink ref="B20" r:id="rId10" xr:uid="{99E9E93E-2DBF-4338-939F-6B70A93472BC}"/>
  </hyperlinks>
  <pageMargins left="0.7" right="0.7" top="0.75" bottom="0.75" header="0.3" footer="0.3"/>
  <pageSetup paperSize="9"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7D44-D520-46E6-BF40-8DF2AC504CEA}">
  <dimension ref="A1:B54"/>
  <sheetViews>
    <sheetView workbookViewId="0">
      <selection activeCell="B25" sqref="B25:I54"/>
    </sheetView>
  </sheetViews>
  <sheetFormatPr defaultRowHeight="14.5" x14ac:dyDescent="0.35"/>
  <sheetData>
    <row r="1" spans="1:2" x14ac:dyDescent="0.35">
      <c r="A1" t="s">
        <v>41</v>
      </c>
      <c r="B1" t="s">
        <v>42</v>
      </c>
    </row>
    <row r="2" spans="1:2" ht="16" x14ac:dyDescent="0.35">
      <c r="A2" s="165" t="str">
        <f>HYPERLINK("#'Table 1'!A1", "Table 1")</f>
        <v>Table 1</v>
      </c>
      <c r="B2" s="164" t="s">
        <v>43</v>
      </c>
    </row>
    <row r="3" spans="1:2" ht="16" x14ac:dyDescent="0.35">
      <c r="A3" s="165" t="str">
        <f>HYPERLINK("#'Table 2'!A1", "Table 2")</f>
        <v>Table 2</v>
      </c>
      <c r="B3" s="164" t="s">
        <v>44</v>
      </c>
    </row>
    <row r="4" spans="1:2" ht="16" x14ac:dyDescent="0.35">
      <c r="A4" s="165" t="str">
        <f>HYPERLINK("#'Table 3'!A1", "Table 3")</f>
        <v>Table 3</v>
      </c>
      <c r="B4" s="164" t="s">
        <v>45</v>
      </c>
    </row>
    <row r="5" spans="1:2" ht="16" x14ac:dyDescent="0.35">
      <c r="A5" s="165" t="str">
        <f>HYPERLINK("#'Table 4'!A1", "Table 4")</f>
        <v>Table 4</v>
      </c>
      <c r="B5" s="164" t="s">
        <v>46</v>
      </c>
    </row>
    <row r="6" spans="1:2" ht="16" x14ac:dyDescent="0.35">
      <c r="A6" s="165" t="str">
        <f>HYPERLINK("#'Table 5'!A1", "Table 5")</f>
        <v>Table 5</v>
      </c>
      <c r="B6" s="164" t="s">
        <v>47</v>
      </c>
    </row>
    <row r="7" spans="1:2" ht="16" x14ac:dyDescent="0.35">
      <c r="A7" s="165" t="str">
        <f>HYPERLINK("#'Table 6'!A1", "Table 6")</f>
        <v>Table 6</v>
      </c>
      <c r="B7" s="164" t="s">
        <v>48</v>
      </c>
    </row>
    <row r="8" spans="1:2" ht="16" x14ac:dyDescent="0.35">
      <c r="A8" s="165" t="str">
        <f>HYPERLINK("#'Table 7'!A1", "Table 7")</f>
        <v>Table 7</v>
      </c>
      <c r="B8" s="164" t="s">
        <v>49</v>
      </c>
    </row>
    <row r="9" spans="1:2" ht="16" x14ac:dyDescent="0.35">
      <c r="A9" s="165" t="str">
        <f>HYPERLINK("#'Table 8'!A1", "Table 8")</f>
        <v>Table 8</v>
      </c>
      <c r="B9" s="164" t="s">
        <v>50</v>
      </c>
    </row>
    <row r="10" spans="1:2" ht="16" x14ac:dyDescent="0.35">
      <c r="A10" s="165" t="str">
        <f>HYPERLINK("#'Table 9'!A1", "Table 9")</f>
        <v>Table 9</v>
      </c>
      <c r="B10" s="164" t="s">
        <v>51</v>
      </c>
    </row>
    <row r="11" spans="1:2" ht="16" x14ac:dyDescent="0.35">
      <c r="A11" s="165" t="str">
        <f>HYPERLINK("#'Table 10'!A1", "Table 10")</f>
        <v>Table 10</v>
      </c>
      <c r="B11" s="164" t="s">
        <v>52</v>
      </c>
    </row>
    <row r="12" spans="1:2" ht="16" x14ac:dyDescent="0.35">
      <c r="A12" s="165" t="str">
        <f>HYPERLINK("#'Table 11'!A1", "Table 11")</f>
        <v>Table 11</v>
      </c>
      <c r="B12" s="164" t="s">
        <v>53</v>
      </c>
    </row>
    <row r="13" spans="1:2" ht="16" x14ac:dyDescent="0.35">
      <c r="A13" s="165" t="str">
        <f>HYPERLINK("#'Table 12'!A1", "Table 12")</f>
        <v>Table 12</v>
      </c>
      <c r="B13" s="164" t="s">
        <v>54</v>
      </c>
    </row>
    <row r="14" spans="1:2" ht="16" x14ac:dyDescent="0.35">
      <c r="A14" s="165" t="str">
        <f>HYPERLINK("#'Table 13'!A1", "Table 13")</f>
        <v>Table 13</v>
      </c>
      <c r="B14" s="164" t="s">
        <v>55</v>
      </c>
    </row>
    <row r="15" spans="1:2" ht="16" x14ac:dyDescent="0.35">
      <c r="A15" s="165" t="str">
        <f>HYPERLINK("#'Figure 1'!A1", "Figure 1")</f>
        <v>Figure 1</v>
      </c>
      <c r="B15" s="164" t="s">
        <v>56</v>
      </c>
    </row>
    <row r="16" spans="1:2" ht="16" x14ac:dyDescent="0.35">
      <c r="A16" s="165" t="str">
        <f>HYPERLINK("#'Figure 2'!A1", "Figure 2")</f>
        <v>Figure 2</v>
      </c>
      <c r="B16" s="164" t="s">
        <v>57</v>
      </c>
    </row>
    <row r="17" spans="1:2" ht="16" x14ac:dyDescent="0.35">
      <c r="A17" s="165" t="str">
        <f>HYPERLINK("#'Figure 3'!A1", "Figure 3")</f>
        <v>Figure 3</v>
      </c>
      <c r="B17" s="164" t="s">
        <v>58</v>
      </c>
    </row>
    <row r="18" spans="1:2" ht="16" x14ac:dyDescent="0.35">
      <c r="A18" s="165" t="str">
        <f>HYPERLINK("#'Figure 4'!A1", "Figure 4")</f>
        <v>Figure 4</v>
      </c>
      <c r="B18" s="164" t="s">
        <v>59</v>
      </c>
    </row>
    <row r="19" spans="1:2" ht="16" x14ac:dyDescent="0.35">
      <c r="A19" s="165" t="str">
        <f>HYPERLINK("#'Figure 5'!A1", "Figure 5")</f>
        <v>Figure 5</v>
      </c>
      <c r="B19" s="164" t="s">
        <v>60</v>
      </c>
    </row>
    <row r="20" spans="1:2" ht="16" x14ac:dyDescent="0.35">
      <c r="A20" s="165" t="str">
        <f>HYPERLINK("#'Figure 6'!A1", "Figure 6")</f>
        <v>Figure 6</v>
      </c>
      <c r="B20" s="164" t="s">
        <v>61</v>
      </c>
    </row>
    <row r="21" spans="1:2" ht="16" x14ac:dyDescent="0.35">
      <c r="A21" s="165" t="str">
        <f>HYPERLINK("#'Figure 7'!A1", "Figure 7")</f>
        <v>Figure 7</v>
      </c>
      <c r="B21" s="164" t="s">
        <v>62</v>
      </c>
    </row>
    <row r="22" spans="1:2" ht="16" x14ac:dyDescent="0.35">
      <c r="A22" s="165" t="str">
        <f>HYPERLINK("#'Figure 8'!A1", "Figure 8")</f>
        <v>Figure 8</v>
      </c>
      <c r="B22" s="164" t="s">
        <v>63</v>
      </c>
    </row>
    <row r="23" spans="1:2" ht="16" x14ac:dyDescent="0.35">
      <c r="A23" s="165" t="str">
        <f>HYPERLINK("#'Figure 9'!A1", "Figure 9")</f>
        <v>Figure 9</v>
      </c>
      <c r="B23" s="164" t="s">
        <v>64</v>
      </c>
    </row>
    <row r="24" spans="1:2" ht="16" x14ac:dyDescent="0.35">
      <c r="A24" s="165" t="str">
        <f>HYPERLINK("#'Figure 10'!A1", "Figure 10")</f>
        <v>Figure 10</v>
      </c>
      <c r="B24" s="164" t="s">
        <v>65</v>
      </c>
    </row>
    <row r="25" spans="1:2" ht="16" x14ac:dyDescent="0.35">
      <c r="A25" s="165" t="str">
        <f>HYPERLINK("#'Figure 11'!A1", "Figure 11")</f>
        <v>Figure 11</v>
      </c>
      <c r="B25" s="164" t="s">
        <v>66</v>
      </c>
    </row>
    <row r="26" spans="1:2" ht="16" x14ac:dyDescent="0.35">
      <c r="A26" s="165" t="str">
        <f>HYPERLINK("#'Figure 12'!A1", "Figure 12")</f>
        <v>Figure 12</v>
      </c>
      <c r="B26" s="164" t="s">
        <v>67</v>
      </c>
    </row>
    <row r="27" spans="1:2" ht="16" x14ac:dyDescent="0.35">
      <c r="A27" s="165" t="str">
        <f>HYPERLINK("#'Figure 13'!A1", "Figure 13")</f>
        <v>Figure 13</v>
      </c>
      <c r="B27" s="164" t="s">
        <v>68</v>
      </c>
    </row>
    <row r="28" spans="1:2" ht="16" x14ac:dyDescent="0.35">
      <c r="A28" s="165" t="str">
        <f>HYPERLINK("#'Figure 14'!A1", "Figure 14")</f>
        <v>Figure 14</v>
      </c>
      <c r="B28" s="164" t="s">
        <v>69</v>
      </c>
    </row>
    <row r="29" spans="1:2" ht="16" x14ac:dyDescent="0.35">
      <c r="A29" s="165" t="str">
        <f>HYPERLINK("#'Figure 15'!A1", "Figure 15")</f>
        <v>Figure 15</v>
      </c>
      <c r="B29" s="164" t="s">
        <v>70</v>
      </c>
    </row>
    <row r="30" spans="1:2" ht="16" x14ac:dyDescent="0.35">
      <c r="A30" s="165" t="str">
        <f>HYPERLINK("#'Figure 16'!A1", "Figure 16")</f>
        <v>Figure 16</v>
      </c>
      <c r="B30" s="164" t="s">
        <v>71</v>
      </c>
    </row>
    <row r="31" spans="1:2" ht="16" x14ac:dyDescent="0.35">
      <c r="A31" s="165" t="str">
        <f>HYPERLINK("#'Figure 17'!A1", "Figure 17")</f>
        <v>Figure 17</v>
      </c>
      <c r="B31" s="164" t="s">
        <v>72</v>
      </c>
    </row>
    <row r="32" spans="1:2" ht="16" x14ac:dyDescent="0.35">
      <c r="A32" s="165" t="str">
        <f>HYPERLINK("#'Figure 18'!A1", "Figure 18")</f>
        <v>Figure 18</v>
      </c>
      <c r="B32" s="164" t="s">
        <v>73</v>
      </c>
    </row>
    <row r="33" spans="1:2" ht="16" x14ac:dyDescent="0.35">
      <c r="A33" s="165" t="str">
        <f>HYPERLINK("#'Figure 19'!A1", "Figure 19")</f>
        <v>Figure 19</v>
      </c>
      <c r="B33" s="164" t="s">
        <v>74</v>
      </c>
    </row>
    <row r="34" spans="1:2" ht="16" x14ac:dyDescent="0.35">
      <c r="A34" s="165" t="str">
        <f>HYPERLINK("#'Figure 20'!A1", "Figure 20")</f>
        <v>Figure 20</v>
      </c>
      <c r="B34" s="164" t="s">
        <v>75</v>
      </c>
    </row>
    <row r="35" spans="1:2" ht="16" x14ac:dyDescent="0.35">
      <c r="A35" s="165" t="str">
        <f>HYPERLINK("#'Figure 21'!A1", "Figure 21")</f>
        <v>Figure 21</v>
      </c>
      <c r="B35" s="164" t="s">
        <v>76</v>
      </c>
    </row>
    <row r="36" spans="1:2" ht="16" x14ac:dyDescent="0.35">
      <c r="A36" s="165" t="str">
        <f>HYPERLINK("#'Figure 22'!A1", "Figure 22")</f>
        <v>Figure 22</v>
      </c>
      <c r="B36" s="164" t="s">
        <v>77</v>
      </c>
    </row>
    <row r="37" spans="1:2" ht="16" x14ac:dyDescent="0.35">
      <c r="A37" s="165" t="str">
        <f>HYPERLINK("#'Figure 23'!A1", "Figure 23")</f>
        <v>Figure 23</v>
      </c>
      <c r="B37" s="164" t="s">
        <v>78</v>
      </c>
    </row>
    <row r="38" spans="1:2" ht="16" x14ac:dyDescent="0.35">
      <c r="A38" s="165" t="str">
        <f>HYPERLINK("#'Figure 24'!A1", "Figure 24")</f>
        <v>Figure 24</v>
      </c>
      <c r="B38" s="164" t="s">
        <v>79</v>
      </c>
    </row>
    <row r="39" spans="1:2" ht="16" x14ac:dyDescent="0.35">
      <c r="A39" s="165" t="str">
        <f>HYPERLINK("#'Figure 25'!A1", "Figure 25")</f>
        <v>Figure 25</v>
      </c>
      <c r="B39" s="164" t="s">
        <v>80</v>
      </c>
    </row>
    <row r="40" spans="1:2" ht="16" x14ac:dyDescent="0.35">
      <c r="A40" s="165" t="str">
        <f>HYPERLINK("#'Figure 26'!A1", "Figure 26")</f>
        <v>Figure 26</v>
      </c>
      <c r="B40" s="164" t="s">
        <v>81</v>
      </c>
    </row>
    <row r="41" spans="1:2" ht="16" x14ac:dyDescent="0.35">
      <c r="A41" s="165" t="str">
        <f>HYPERLINK("#'Figure 27'!A1", "Figure 27")</f>
        <v>Figure 27</v>
      </c>
      <c r="B41" s="164" t="s">
        <v>82</v>
      </c>
    </row>
    <row r="42" spans="1:2" ht="16" x14ac:dyDescent="0.35">
      <c r="A42" s="165" t="str">
        <f>HYPERLINK("#'Figure 28'!A1", "Figure 28")</f>
        <v>Figure 28</v>
      </c>
      <c r="B42" s="164" t="s">
        <v>83</v>
      </c>
    </row>
    <row r="43" spans="1:2" ht="16" x14ac:dyDescent="0.35">
      <c r="A43" s="165" t="str">
        <f>HYPERLINK("#'Figure 29'!A1", "Figure 29")</f>
        <v>Figure 29</v>
      </c>
      <c r="B43" s="164" t="s">
        <v>84</v>
      </c>
    </row>
    <row r="44" spans="1:2" ht="16" x14ac:dyDescent="0.35">
      <c r="A44" s="165" t="str">
        <f>HYPERLINK("#'Figure 30'!A1", "Figure 30")</f>
        <v>Figure 30</v>
      </c>
      <c r="B44" s="164" t="s">
        <v>85</v>
      </c>
    </row>
    <row r="45" spans="1:2" ht="16" x14ac:dyDescent="0.35">
      <c r="A45" s="165" t="str">
        <f>HYPERLINK("#'Figure 31'!A1", "Figure 31")</f>
        <v>Figure 31</v>
      </c>
      <c r="B45" s="164" t="s">
        <v>86</v>
      </c>
    </row>
    <row r="46" spans="1:2" ht="16" x14ac:dyDescent="0.35">
      <c r="A46" s="165" t="str">
        <f>HYPERLINK("#'Figure 32'!A1", "Figure 32")</f>
        <v>Figure 32</v>
      </c>
      <c r="B46" s="164" t="s">
        <v>87</v>
      </c>
    </row>
    <row r="47" spans="1:2" ht="16" x14ac:dyDescent="0.35">
      <c r="A47" s="165" t="str">
        <f>HYPERLINK("#'Figure 33'!A1", "Figure 33")</f>
        <v>Figure 33</v>
      </c>
      <c r="B47" s="164" t="s">
        <v>88</v>
      </c>
    </row>
    <row r="48" spans="1:2" ht="16" x14ac:dyDescent="0.35">
      <c r="A48" s="165" t="str">
        <f>HYPERLINK("#'Figure 34'!A1", "Figure 34")</f>
        <v>Figure 34</v>
      </c>
      <c r="B48" s="164" t="s">
        <v>89</v>
      </c>
    </row>
    <row r="49" spans="1:2" ht="16" x14ac:dyDescent="0.35">
      <c r="A49" s="165" t="str">
        <f>HYPERLINK("#'Figure 35'!A1", "Figure 35")</f>
        <v>Figure 35</v>
      </c>
      <c r="B49" s="164" t="s">
        <v>90</v>
      </c>
    </row>
    <row r="50" spans="1:2" ht="16" x14ac:dyDescent="0.35">
      <c r="A50" s="165" t="str">
        <f>HYPERLINK("#'Figure 36'!A1", "Figure 36")</f>
        <v>Figure 36</v>
      </c>
      <c r="B50" s="164" t="s">
        <v>91</v>
      </c>
    </row>
    <row r="51" spans="1:2" ht="16" x14ac:dyDescent="0.35">
      <c r="A51" s="165" t="str">
        <f>HYPERLINK("#'Figure 37'!A1", "Figure 37")</f>
        <v>Figure 37</v>
      </c>
      <c r="B51" s="164" t="s">
        <v>92</v>
      </c>
    </row>
    <row r="52" spans="1:2" ht="16" x14ac:dyDescent="0.35">
      <c r="A52" s="165" t="str">
        <f>HYPERLINK("#'Figure 38'!A1", "Figure 38")</f>
        <v>Figure 38</v>
      </c>
      <c r="B52" s="164" t="s">
        <v>93</v>
      </c>
    </row>
    <row r="53" spans="1:2" ht="16" x14ac:dyDescent="0.35">
      <c r="A53" s="165" t="str">
        <f>HYPERLINK("#'Figure 39'!A1", "Figure 39")</f>
        <v>Figure 39</v>
      </c>
      <c r="B53" s="164" t="s">
        <v>94</v>
      </c>
    </row>
    <row r="54" spans="1:2" ht="16" x14ac:dyDescent="0.35">
      <c r="A54" s="165" t="str">
        <f>HYPERLINK("#'Figure 40'!A1", "Figure 40")</f>
        <v>Figure 40</v>
      </c>
      <c r="B54" s="164" t="s">
        <v>95</v>
      </c>
    </row>
  </sheetData>
  <phoneticPr fontId="2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4CEB-ABB1-4643-AC34-3A4C2D8490C6}">
  <dimension ref="A1:B4"/>
  <sheetViews>
    <sheetView zoomScale="80" zoomScaleNormal="80" workbookViewId="0"/>
  </sheetViews>
  <sheetFormatPr defaultRowHeight="14.5" x14ac:dyDescent="0.35"/>
  <cols>
    <col min="1" max="1" width="36.54296875" customWidth="1"/>
    <col min="2" max="2" width="40.26953125" customWidth="1"/>
  </cols>
  <sheetData>
    <row r="1" spans="1:2" ht="15" thickBot="1" x14ac:dyDescent="0.4">
      <c r="A1" s="1" t="s">
        <v>96</v>
      </c>
      <c r="B1" s="2" t="s">
        <v>97</v>
      </c>
    </row>
    <row r="2" spans="1:2" ht="15" thickBot="1" x14ac:dyDescent="0.4">
      <c r="A2" s="3" t="s">
        <v>98</v>
      </c>
      <c r="B2" s="4" t="s">
        <v>99</v>
      </c>
    </row>
    <row r="3" spans="1:2" ht="15" thickBot="1" x14ac:dyDescent="0.4">
      <c r="A3" s="5" t="s">
        <v>100</v>
      </c>
      <c r="B3" s="6" t="s">
        <v>101</v>
      </c>
    </row>
    <row r="4" spans="1:2" ht="15" thickBot="1" x14ac:dyDescent="0.4">
      <c r="A4" s="3" t="s">
        <v>102</v>
      </c>
      <c r="B4" s="4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0E6B-0B35-46CB-8D4C-D003B6D4AD46}">
  <dimension ref="A1:C7"/>
  <sheetViews>
    <sheetView zoomScale="80" zoomScaleNormal="80" workbookViewId="0">
      <selection activeCell="C9" sqref="C9"/>
    </sheetView>
  </sheetViews>
  <sheetFormatPr defaultRowHeight="14.5" x14ac:dyDescent="0.35"/>
  <cols>
    <col min="1" max="1" width="13.453125" bestFit="1" customWidth="1"/>
    <col min="2" max="2" width="30.54296875" customWidth="1"/>
    <col min="3" max="3" width="29.453125" customWidth="1"/>
  </cols>
  <sheetData>
    <row r="1" spans="1:3" x14ac:dyDescent="0.35">
      <c r="A1" s="7" t="s">
        <v>104</v>
      </c>
      <c r="B1" s="9" t="s">
        <v>104</v>
      </c>
      <c r="C1" s="11" t="s">
        <v>105</v>
      </c>
    </row>
    <row r="2" spans="1:3" ht="15" thickBot="1" x14ac:dyDescent="0.4">
      <c r="A2" s="8" t="s">
        <v>106</v>
      </c>
      <c r="B2" s="10" t="s">
        <v>107</v>
      </c>
      <c r="C2" s="12" t="s">
        <v>108</v>
      </c>
    </row>
    <row r="3" spans="1:3" ht="15" thickBot="1" x14ac:dyDescent="0.4">
      <c r="A3" s="3" t="s">
        <v>109</v>
      </c>
      <c r="B3" s="4" t="s">
        <v>110</v>
      </c>
      <c r="C3" s="4" t="s">
        <v>111</v>
      </c>
    </row>
    <row r="4" spans="1:3" ht="15" thickBot="1" x14ac:dyDescent="0.4">
      <c r="A4" s="5" t="s">
        <v>112</v>
      </c>
      <c r="B4" s="6" t="s">
        <v>113</v>
      </c>
      <c r="C4" s="6" t="s">
        <v>113</v>
      </c>
    </row>
    <row r="5" spans="1:3" ht="25.5" thickBot="1" x14ac:dyDescent="0.4">
      <c r="A5" s="3" t="s">
        <v>114</v>
      </c>
      <c r="B5" s="4" t="s">
        <v>115</v>
      </c>
      <c r="C5" s="13" t="s">
        <v>116</v>
      </c>
    </row>
    <row r="6" spans="1:3" ht="25.5" thickBot="1" x14ac:dyDescent="0.4">
      <c r="A6" s="73" t="s">
        <v>117</v>
      </c>
      <c r="B6" s="73" t="s">
        <v>118</v>
      </c>
      <c r="C6" s="14" t="s">
        <v>119</v>
      </c>
    </row>
    <row r="7" spans="1:3" ht="62.5" x14ac:dyDescent="0.35">
      <c r="A7" s="17" t="s">
        <v>120</v>
      </c>
      <c r="B7" s="15" t="s">
        <v>121</v>
      </c>
      <c r="C7" s="18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67B2-BCAD-432A-AC1E-24D424C7D822}">
  <dimension ref="A1:F7"/>
  <sheetViews>
    <sheetView zoomScale="80" zoomScaleNormal="80" workbookViewId="0">
      <selection activeCell="I7" sqref="I7"/>
    </sheetView>
  </sheetViews>
  <sheetFormatPr defaultRowHeight="14.5" x14ac:dyDescent="0.35"/>
  <cols>
    <col min="1" max="1" width="13.1796875" customWidth="1"/>
    <col min="2" max="2" width="14.54296875" customWidth="1"/>
    <col min="3" max="6" width="10.1796875" customWidth="1"/>
  </cols>
  <sheetData>
    <row r="1" spans="1:6" ht="15" thickBot="1" x14ac:dyDescent="0.4">
      <c r="A1" s="179"/>
      <c r="B1" s="180"/>
      <c r="C1" s="183">
        <v>2020</v>
      </c>
      <c r="D1" s="183"/>
      <c r="E1" s="183">
        <v>2015</v>
      </c>
      <c r="F1" s="184"/>
    </row>
    <row r="2" spans="1:6" ht="15" thickBot="1" x14ac:dyDescent="0.4">
      <c r="A2" s="181"/>
      <c r="B2" s="182"/>
      <c r="C2" s="20" t="s">
        <v>123</v>
      </c>
      <c r="D2" s="21" t="s">
        <v>124</v>
      </c>
      <c r="E2" s="21" t="s">
        <v>123</v>
      </c>
      <c r="F2" s="21" t="s">
        <v>124</v>
      </c>
    </row>
    <row r="3" spans="1:6" ht="25.5" thickBot="1" x14ac:dyDescent="0.4">
      <c r="A3" s="70" t="s">
        <v>98</v>
      </c>
      <c r="B3" s="14" t="s">
        <v>125</v>
      </c>
      <c r="C3" s="71">
        <v>60</v>
      </c>
      <c r="D3" s="71">
        <v>30</v>
      </c>
      <c r="E3" s="71">
        <v>50</v>
      </c>
      <c r="F3" s="71">
        <v>45</v>
      </c>
    </row>
    <row r="4" spans="1:6" ht="25.5" thickBot="1" x14ac:dyDescent="0.4">
      <c r="A4" s="18" t="s">
        <v>100</v>
      </c>
      <c r="B4" s="16" t="s">
        <v>126</v>
      </c>
      <c r="C4" s="72">
        <v>65</v>
      </c>
      <c r="D4" s="72">
        <v>35</v>
      </c>
      <c r="E4" s="72">
        <v>55</v>
      </c>
      <c r="F4" s="72">
        <v>52</v>
      </c>
    </row>
    <row r="5" spans="1:6" ht="37.5" x14ac:dyDescent="0.35">
      <c r="A5" s="70" t="s">
        <v>102</v>
      </c>
      <c r="B5" s="14" t="s">
        <v>127</v>
      </c>
      <c r="C5" s="71">
        <v>70</v>
      </c>
      <c r="D5" s="71">
        <v>40</v>
      </c>
      <c r="E5" s="71">
        <v>60</v>
      </c>
      <c r="F5" s="71">
        <v>60</v>
      </c>
    </row>
    <row r="6" spans="1:6" ht="25.5" thickBot="1" x14ac:dyDescent="0.4">
      <c r="A6" s="19" t="s">
        <v>128</v>
      </c>
      <c r="B6" s="13" t="s">
        <v>129</v>
      </c>
      <c r="C6" s="23">
        <v>10</v>
      </c>
      <c r="D6" s="23">
        <v>10</v>
      </c>
      <c r="E6" s="23">
        <v>10</v>
      </c>
      <c r="F6" s="23">
        <v>15</v>
      </c>
    </row>
    <row r="7" spans="1:6" ht="25.5" thickBot="1" x14ac:dyDescent="0.4">
      <c r="A7" s="24" t="s">
        <v>130</v>
      </c>
      <c r="B7" s="22" t="s">
        <v>131</v>
      </c>
      <c r="C7" s="25">
        <v>0.16669999999999999</v>
      </c>
      <c r="D7" s="25">
        <v>0.33329999999999999</v>
      </c>
      <c r="E7" s="26">
        <v>0.2</v>
      </c>
      <c r="F7" s="25">
        <v>0.33329999999999999</v>
      </c>
    </row>
  </sheetData>
  <mergeCells count="3">
    <mergeCell ref="A1:B2"/>
    <mergeCell ref="C1:D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34B-6026-44F9-A0B5-CC14F76F18DF}">
  <dimension ref="A1:D31"/>
  <sheetViews>
    <sheetView zoomScale="80" zoomScaleNormal="80" workbookViewId="0">
      <selection activeCell="G27" sqref="G27"/>
    </sheetView>
  </sheetViews>
  <sheetFormatPr defaultRowHeight="14.5" x14ac:dyDescent="0.35"/>
  <cols>
    <col min="1" max="1" width="12.453125" customWidth="1"/>
    <col min="2" max="2" width="9.81640625" bestFit="1" customWidth="1"/>
    <col min="3" max="3" width="7.453125" bestFit="1" customWidth="1"/>
    <col min="4" max="4" width="10.453125" bestFit="1" customWidth="1"/>
  </cols>
  <sheetData>
    <row r="1" spans="1:4" ht="52.5" thickBot="1" x14ac:dyDescent="0.4">
      <c r="A1" s="27" t="s">
        <v>132</v>
      </c>
      <c r="B1" s="28" t="s">
        <v>133</v>
      </c>
      <c r="C1" s="28" t="s">
        <v>134</v>
      </c>
      <c r="D1" s="29" t="s">
        <v>135</v>
      </c>
    </row>
    <row r="2" spans="1:4" ht="15" thickBot="1" x14ac:dyDescent="0.4">
      <c r="A2" s="3" t="s">
        <v>136</v>
      </c>
      <c r="B2" s="30">
        <v>33084</v>
      </c>
      <c r="C2" s="30">
        <v>3029</v>
      </c>
      <c r="D2" s="31">
        <v>9.1999999999999993</v>
      </c>
    </row>
    <row r="3" spans="1:4" ht="15" thickBot="1" x14ac:dyDescent="0.4">
      <c r="A3" s="32" t="s">
        <v>137</v>
      </c>
      <c r="B3" s="33">
        <v>29812</v>
      </c>
      <c r="C3" s="33">
        <v>2903</v>
      </c>
      <c r="D3" s="34">
        <v>9.6999999999999993</v>
      </c>
    </row>
    <row r="4" spans="1:4" ht="25.5" thickBot="1" x14ac:dyDescent="0.4">
      <c r="A4" s="3" t="s">
        <v>138</v>
      </c>
      <c r="B4" s="30">
        <v>43517</v>
      </c>
      <c r="C4" s="30">
        <v>7132</v>
      </c>
      <c r="D4" s="31">
        <v>16.399999999999999</v>
      </c>
    </row>
    <row r="5" spans="1:4" ht="15" thickBot="1" x14ac:dyDescent="0.4">
      <c r="A5" s="32" t="s">
        <v>139</v>
      </c>
      <c r="B5" s="33">
        <v>30533</v>
      </c>
      <c r="C5" s="33">
        <v>1616</v>
      </c>
      <c r="D5" s="34">
        <v>5.3</v>
      </c>
    </row>
    <row r="6" spans="1:4" ht="15" thickBot="1" x14ac:dyDescent="0.4">
      <c r="A6" s="3" t="s">
        <v>140</v>
      </c>
      <c r="B6" s="30">
        <v>288361</v>
      </c>
      <c r="C6" s="30">
        <v>2641</v>
      </c>
      <c r="D6" s="31">
        <v>0.9</v>
      </c>
    </row>
    <row r="7" spans="1:4" ht="15" thickBot="1" x14ac:dyDescent="0.4">
      <c r="A7" s="32" t="s">
        <v>141</v>
      </c>
      <c r="B7" s="33">
        <v>7130</v>
      </c>
      <c r="C7" s="33">
        <v>1589</v>
      </c>
      <c r="D7" s="34">
        <v>22.3</v>
      </c>
    </row>
    <row r="8" spans="1:4" ht="15" thickBot="1" x14ac:dyDescent="0.4">
      <c r="A8" s="19" t="s">
        <v>142</v>
      </c>
      <c r="B8" s="30">
        <v>22801</v>
      </c>
      <c r="C8" s="30">
        <v>2504</v>
      </c>
      <c r="D8" s="31">
        <v>11</v>
      </c>
    </row>
    <row r="9" spans="1:4" ht="15" thickBot="1" x14ac:dyDescent="0.4">
      <c r="A9" s="32" t="s">
        <v>143</v>
      </c>
      <c r="B9" s="35">
        <v>42555</v>
      </c>
      <c r="C9" s="33">
        <v>1536</v>
      </c>
      <c r="D9" s="34">
        <v>3.6</v>
      </c>
    </row>
    <row r="10" spans="1:4" ht="15" thickBot="1" x14ac:dyDescent="0.4">
      <c r="A10" s="3" t="s">
        <v>144</v>
      </c>
      <c r="B10" s="30">
        <v>136062</v>
      </c>
      <c r="C10" s="30">
        <v>8485</v>
      </c>
      <c r="D10" s="31">
        <v>6.2</v>
      </c>
    </row>
    <row r="11" spans="1:4" ht="15" thickBot="1" x14ac:dyDescent="0.4">
      <c r="A11" s="32" t="s">
        <v>145</v>
      </c>
      <c r="B11" s="33">
        <v>214896</v>
      </c>
      <c r="C11" s="33">
        <v>8598</v>
      </c>
      <c r="D11" s="34">
        <v>4</v>
      </c>
    </row>
    <row r="12" spans="1:4" ht="15" thickBot="1" x14ac:dyDescent="0.4">
      <c r="A12" s="3" t="s">
        <v>146</v>
      </c>
      <c r="B12" s="30">
        <v>14267</v>
      </c>
      <c r="C12" s="30">
        <v>2443</v>
      </c>
      <c r="D12" s="31">
        <v>17.100000000000001</v>
      </c>
    </row>
    <row r="13" spans="1:4" ht="15" thickBot="1" x14ac:dyDescent="0.4">
      <c r="A13" s="32" t="s">
        <v>147</v>
      </c>
      <c r="B13" s="33">
        <v>207295</v>
      </c>
      <c r="C13" s="33">
        <v>17617</v>
      </c>
      <c r="D13" s="34">
        <v>8.5</v>
      </c>
    </row>
    <row r="14" spans="1:4" ht="15" thickBot="1" x14ac:dyDescent="0.4">
      <c r="A14" s="3" t="s">
        <v>148</v>
      </c>
      <c r="B14" s="30">
        <v>4977</v>
      </c>
      <c r="C14" s="30">
        <v>1208</v>
      </c>
      <c r="D14" s="31">
        <v>24.3</v>
      </c>
    </row>
    <row r="15" spans="1:4" ht="15" thickBot="1" x14ac:dyDescent="0.4">
      <c r="A15" s="32" t="s">
        <v>149</v>
      </c>
      <c r="B15" s="33">
        <v>10069</v>
      </c>
      <c r="C15" s="33">
        <v>2695</v>
      </c>
      <c r="D15" s="34">
        <v>26.8</v>
      </c>
    </row>
    <row r="16" spans="1:4" ht="15" thickBot="1" x14ac:dyDescent="0.4">
      <c r="A16" s="3" t="s">
        <v>150</v>
      </c>
      <c r="B16" s="30">
        <v>14784</v>
      </c>
      <c r="C16" s="30">
        <v>3807</v>
      </c>
      <c r="D16" s="31">
        <v>25.8</v>
      </c>
    </row>
    <row r="17" spans="1:4" ht="15" thickBot="1" x14ac:dyDescent="0.4">
      <c r="A17" s="32" t="s">
        <v>151</v>
      </c>
      <c r="B17" s="33">
        <v>5459</v>
      </c>
      <c r="C17" s="33">
        <v>1206</v>
      </c>
      <c r="D17" s="34">
        <v>22.1</v>
      </c>
    </row>
    <row r="18" spans="1:4" ht="15" thickBot="1" x14ac:dyDescent="0.4">
      <c r="A18" s="3" t="s">
        <v>152</v>
      </c>
      <c r="B18" s="30">
        <v>36567</v>
      </c>
      <c r="C18" s="30">
        <v>6715</v>
      </c>
      <c r="D18" s="31">
        <v>18.399999999999999</v>
      </c>
    </row>
    <row r="19" spans="1:4" ht="15" thickBot="1" x14ac:dyDescent="0.4">
      <c r="A19" s="32" t="s">
        <v>153</v>
      </c>
      <c r="B19" s="33">
        <v>2952</v>
      </c>
      <c r="C19" s="33">
        <v>1062</v>
      </c>
      <c r="D19" s="34">
        <v>36</v>
      </c>
    </row>
    <row r="20" spans="1:4" ht="15" thickBot="1" x14ac:dyDescent="0.4">
      <c r="A20" s="3" t="s">
        <v>154</v>
      </c>
      <c r="B20" s="30">
        <v>58249</v>
      </c>
      <c r="C20" s="30">
        <v>4450</v>
      </c>
      <c r="D20" s="31">
        <v>7.6</v>
      </c>
    </row>
    <row r="21" spans="1:4" ht="15" thickBot="1" x14ac:dyDescent="0.4">
      <c r="A21" s="32" t="s">
        <v>155</v>
      </c>
      <c r="B21" s="33">
        <v>39498</v>
      </c>
      <c r="C21" s="33">
        <v>2635</v>
      </c>
      <c r="D21" s="34">
        <v>6.7</v>
      </c>
    </row>
    <row r="22" spans="1:4" ht="15" thickBot="1" x14ac:dyDescent="0.4">
      <c r="A22" s="3" t="s">
        <v>156</v>
      </c>
      <c r="B22" s="30">
        <v>112014</v>
      </c>
      <c r="C22" s="30">
        <v>12508</v>
      </c>
      <c r="D22" s="31">
        <v>11.2</v>
      </c>
    </row>
    <row r="23" spans="1:4" ht="15" thickBot="1" x14ac:dyDescent="0.4">
      <c r="A23" s="32" t="s">
        <v>157</v>
      </c>
      <c r="B23" s="33">
        <v>41566</v>
      </c>
      <c r="C23" s="33">
        <v>3955</v>
      </c>
      <c r="D23" s="34">
        <v>9.5</v>
      </c>
    </row>
    <row r="24" spans="1:4" ht="15" thickBot="1" x14ac:dyDescent="0.4">
      <c r="A24" s="3" t="s">
        <v>158</v>
      </c>
      <c r="B24" s="30">
        <v>52332</v>
      </c>
      <c r="C24" s="30">
        <v>8387</v>
      </c>
      <c r="D24" s="31">
        <v>16</v>
      </c>
    </row>
    <row r="25" spans="1:4" ht="15" thickBot="1" x14ac:dyDescent="0.4">
      <c r="A25" s="32" t="s">
        <v>159</v>
      </c>
      <c r="B25" s="33">
        <v>8641</v>
      </c>
      <c r="C25" s="33">
        <v>1641</v>
      </c>
      <c r="D25" s="34">
        <v>19</v>
      </c>
    </row>
    <row r="26" spans="1:4" ht="15" thickBot="1" x14ac:dyDescent="0.4">
      <c r="A26" s="3" t="s">
        <v>160</v>
      </c>
      <c r="B26" s="30">
        <v>14649</v>
      </c>
      <c r="C26" s="30">
        <v>2387</v>
      </c>
      <c r="D26" s="31">
        <v>16.3</v>
      </c>
    </row>
    <row r="27" spans="1:4" ht="15" thickBot="1" x14ac:dyDescent="0.4">
      <c r="A27" s="32" t="s">
        <v>161</v>
      </c>
      <c r="B27" s="33">
        <v>18853</v>
      </c>
      <c r="C27" s="33">
        <v>1643</v>
      </c>
      <c r="D27" s="34">
        <v>8.6999999999999993</v>
      </c>
    </row>
    <row r="28" spans="1:4" ht="15" thickBot="1" x14ac:dyDescent="0.4">
      <c r="A28" s="3" t="s">
        <v>162</v>
      </c>
      <c r="B28" s="30">
        <v>44421</v>
      </c>
      <c r="C28" s="30">
        <v>3930</v>
      </c>
      <c r="D28" s="31">
        <v>8.8000000000000007</v>
      </c>
    </row>
    <row r="29" spans="1:4" ht="15" thickBot="1" x14ac:dyDescent="0.4">
      <c r="A29" s="32" t="s">
        <v>163</v>
      </c>
      <c r="B29" s="33">
        <v>27228</v>
      </c>
      <c r="C29" s="33">
        <v>2283</v>
      </c>
      <c r="D29" s="34">
        <v>8.4</v>
      </c>
    </row>
    <row r="30" spans="1:4" ht="25.5" thickBot="1" x14ac:dyDescent="0.4">
      <c r="A30" s="3" t="s">
        <v>164</v>
      </c>
      <c r="B30" s="31" t="s">
        <v>165</v>
      </c>
      <c r="C30" s="31" t="s">
        <v>165</v>
      </c>
      <c r="D30" s="31" t="s">
        <v>165</v>
      </c>
    </row>
    <row r="31" spans="1:4" ht="15" thickBot="1" x14ac:dyDescent="0.4">
      <c r="A31" s="32" t="s">
        <v>166</v>
      </c>
      <c r="B31" s="33">
        <v>15225</v>
      </c>
      <c r="C31" s="33">
        <v>4697</v>
      </c>
      <c r="D31" s="34">
        <v>30.9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45EDF-87F7-4B7F-B7E1-FCA651327785}">
  <dimension ref="A1:D31"/>
  <sheetViews>
    <sheetView zoomScale="80" zoomScaleNormal="80" workbookViewId="0">
      <selection activeCell="G2" sqref="G2"/>
    </sheetView>
  </sheetViews>
  <sheetFormatPr defaultRowHeight="14.5" x14ac:dyDescent="0.35"/>
  <cols>
    <col min="1" max="1" width="23.26953125" customWidth="1"/>
    <col min="2" max="2" width="15.81640625" customWidth="1"/>
    <col min="4" max="4" width="10.1796875" customWidth="1"/>
  </cols>
  <sheetData>
    <row r="1" spans="1:4" ht="36" x14ac:dyDescent="0.35">
      <c r="B1" s="36"/>
      <c r="C1" s="37" t="s">
        <v>167</v>
      </c>
      <c r="D1" s="37" t="s">
        <v>168</v>
      </c>
    </row>
    <row r="2" spans="1:4" x14ac:dyDescent="0.35">
      <c r="A2" s="185" t="s">
        <v>169</v>
      </c>
      <c r="B2" s="38" t="s">
        <v>140</v>
      </c>
      <c r="C2" s="39">
        <v>0.81399999999999995</v>
      </c>
      <c r="D2" s="40" t="s">
        <v>170</v>
      </c>
    </row>
    <row r="3" spans="1:4" x14ac:dyDescent="0.35">
      <c r="A3" s="185"/>
      <c r="B3" s="38" t="s">
        <v>136</v>
      </c>
      <c r="C3" s="39">
        <v>0.53600000000000003</v>
      </c>
      <c r="D3" s="40" t="s">
        <v>170</v>
      </c>
    </row>
    <row r="4" spans="1:4" x14ac:dyDescent="0.35">
      <c r="A4" s="185"/>
      <c r="B4" s="38" t="s">
        <v>139</v>
      </c>
      <c r="C4" s="39">
        <v>0.52900000000000003</v>
      </c>
      <c r="D4" s="40" t="s">
        <v>170</v>
      </c>
    </row>
    <row r="5" spans="1:4" x14ac:dyDescent="0.35">
      <c r="A5" s="185"/>
      <c r="B5" s="38" t="s">
        <v>155</v>
      </c>
      <c r="C5" s="39">
        <v>0.47099999999999997</v>
      </c>
      <c r="D5" s="40" t="s">
        <v>170</v>
      </c>
    </row>
    <row r="6" spans="1:4" x14ac:dyDescent="0.35">
      <c r="A6" s="185" t="s">
        <v>171</v>
      </c>
      <c r="B6" s="38" t="s">
        <v>143</v>
      </c>
      <c r="C6" s="41">
        <v>0.753</v>
      </c>
      <c r="D6" s="40" t="s">
        <v>172</v>
      </c>
    </row>
    <row r="7" spans="1:4" x14ac:dyDescent="0.35">
      <c r="A7" s="185"/>
      <c r="B7" s="42" t="s">
        <v>142</v>
      </c>
      <c r="C7" s="39">
        <v>0.55700000000000005</v>
      </c>
      <c r="D7" s="40" t="s">
        <v>172</v>
      </c>
    </row>
    <row r="8" spans="1:4" x14ac:dyDescent="0.35">
      <c r="A8" s="185"/>
      <c r="B8" s="38" t="s">
        <v>145</v>
      </c>
      <c r="C8" s="39">
        <v>0.51200000000000001</v>
      </c>
      <c r="D8" s="40" t="s">
        <v>172</v>
      </c>
    </row>
    <row r="9" spans="1:4" x14ac:dyDescent="0.35">
      <c r="A9" s="185"/>
      <c r="B9" s="38" t="s">
        <v>161</v>
      </c>
      <c r="C9" s="39">
        <v>0.441</v>
      </c>
      <c r="D9" s="40" t="s">
        <v>172</v>
      </c>
    </row>
    <row r="10" spans="1:4" x14ac:dyDescent="0.35">
      <c r="A10" s="185"/>
      <c r="B10" s="38" t="s">
        <v>141</v>
      </c>
      <c r="C10" s="39">
        <v>0.41299999999999998</v>
      </c>
      <c r="D10" s="40" t="s">
        <v>172</v>
      </c>
    </row>
    <row r="11" spans="1:4" x14ac:dyDescent="0.35">
      <c r="A11" s="185"/>
      <c r="B11" s="38" t="s">
        <v>157</v>
      </c>
      <c r="C11" s="39">
        <v>0.39900000000000002</v>
      </c>
      <c r="D11" s="40" t="s">
        <v>172</v>
      </c>
    </row>
    <row r="12" spans="1:4" x14ac:dyDescent="0.35">
      <c r="A12" s="185"/>
      <c r="B12" s="38" t="s">
        <v>146</v>
      </c>
      <c r="C12" s="39">
        <v>0.38400000000000001</v>
      </c>
      <c r="D12" s="40" t="s">
        <v>172</v>
      </c>
    </row>
    <row r="13" spans="1:4" x14ac:dyDescent="0.35">
      <c r="A13" s="185"/>
      <c r="B13" s="38" t="s">
        <v>147</v>
      </c>
      <c r="C13" s="39">
        <v>0.37</v>
      </c>
      <c r="D13" s="40" t="s">
        <v>172</v>
      </c>
    </row>
    <row r="14" spans="1:4" x14ac:dyDescent="0.35">
      <c r="A14" s="185"/>
      <c r="B14" s="38" t="s">
        <v>156</v>
      </c>
      <c r="C14" s="39">
        <v>0.36499999999999999</v>
      </c>
      <c r="D14" s="40" t="s">
        <v>172</v>
      </c>
    </row>
    <row r="15" spans="1:4" x14ac:dyDescent="0.35">
      <c r="A15" s="185"/>
      <c r="B15" s="38" t="s">
        <v>166</v>
      </c>
      <c r="C15" s="39">
        <v>0.29599999999999999</v>
      </c>
      <c r="D15" s="40" t="s">
        <v>172</v>
      </c>
    </row>
    <row r="16" spans="1:4" x14ac:dyDescent="0.35">
      <c r="A16" s="185"/>
      <c r="B16" s="38" t="s">
        <v>153</v>
      </c>
      <c r="C16" s="39">
        <v>0.25900000000000001</v>
      </c>
      <c r="D16" s="40" t="s">
        <v>172</v>
      </c>
    </row>
    <row r="17" spans="1:4" x14ac:dyDescent="0.35">
      <c r="A17" s="185"/>
      <c r="B17" s="38" t="s">
        <v>151</v>
      </c>
      <c r="C17" s="39">
        <v>0.23599999999999999</v>
      </c>
      <c r="D17" s="40" t="s">
        <v>172</v>
      </c>
    </row>
    <row r="18" spans="1:4" x14ac:dyDescent="0.35">
      <c r="A18" s="185"/>
      <c r="B18" s="38" t="s">
        <v>163</v>
      </c>
      <c r="C18" s="39">
        <v>0.23100000000000001</v>
      </c>
      <c r="D18" s="40" t="s">
        <v>172</v>
      </c>
    </row>
    <row r="19" spans="1:4" x14ac:dyDescent="0.35">
      <c r="A19" s="185"/>
      <c r="B19" s="38" t="s">
        <v>162</v>
      </c>
      <c r="C19" s="39">
        <v>0.221</v>
      </c>
      <c r="D19" s="40" t="s">
        <v>172</v>
      </c>
    </row>
    <row r="20" spans="1:4" x14ac:dyDescent="0.35">
      <c r="A20" s="185"/>
      <c r="B20" s="38" t="s">
        <v>159</v>
      </c>
      <c r="C20" s="39">
        <v>0.17799999999999999</v>
      </c>
      <c r="D20" s="40" t="s">
        <v>172</v>
      </c>
    </row>
    <row r="21" spans="1:4" x14ac:dyDescent="0.35">
      <c r="A21" s="185"/>
      <c r="B21" s="38" t="s">
        <v>152</v>
      </c>
      <c r="C21" s="39">
        <v>0.161</v>
      </c>
      <c r="D21" s="40" t="s">
        <v>172</v>
      </c>
    </row>
    <row r="22" spans="1:4" x14ac:dyDescent="0.35">
      <c r="A22" s="185"/>
      <c r="B22" s="38" t="s">
        <v>154</v>
      </c>
      <c r="C22" s="39">
        <v>0.157</v>
      </c>
      <c r="D22" s="40" t="s">
        <v>172</v>
      </c>
    </row>
    <row r="23" spans="1:4" x14ac:dyDescent="0.35">
      <c r="A23" s="185"/>
      <c r="B23" s="38" t="s">
        <v>137</v>
      </c>
      <c r="C23" s="39">
        <v>0.13400000000000001</v>
      </c>
      <c r="D23" s="40" t="s">
        <v>172</v>
      </c>
    </row>
    <row r="24" spans="1:4" x14ac:dyDescent="0.35">
      <c r="A24" s="185"/>
      <c r="B24" s="38" t="s">
        <v>173</v>
      </c>
      <c r="C24" s="39">
        <v>0.13</v>
      </c>
      <c r="D24" s="40" t="s">
        <v>172</v>
      </c>
    </row>
    <row r="25" spans="1:4" x14ac:dyDescent="0.35">
      <c r="A25" s="185"/>
      <c r="B25" s="38" t="s">
        <v>148</v>
      </c>
      <c r="C25" s="39">
        <v>0.106</v>
      </c>
      <c r="D25" s="40" t="s">
        <v>172</v>
      </c>
    </row>
    <row r="26" spans="1:4" x14ac:dyDescent="0.35">
      <c r="A26" s="185"/>
      <c r="B26" s="38" t="s">
        <v>149</v>
      </c>
      <c r="C26" s="39">
        <v>7.0999999999999994E-2</v>
      </c>
      <c r="D26" s="40" t="s">
        <v>172</v>
      </c>
    </row>
    <row r="27" spans="1:4" x14ac:dyDescent="0.35">
      <c r="A27" s="185"/>
      <c r="B27" s="38" t="s">
        <v>160</v>
      </c>
      <c r="C27" s="39">
        <v>6.2E-2</v>
      </c>
      <c r="D27" s="40" t="s">
        <v>172</v>
      </c>
    </row>
    <row r="28" spans="1:4" x14ac:dyDescent="0.35">
      <c r="A28" s="185"/>
      <c r="B28" s="38" t="s">
        <v>158</v>
      </c>
      <c r="C28" s="39">
        <v>5.6000000000000001E-2</v>
      </c>
      <c r="D28" s="40" t="s">
        <v>172</v>
      </c>
    </row>
    <row r="29" spans="1:4" x14ac:dyDescent="0.35">
      <c r="A29" s="185"/>
      <c r="B29" s="38" t="s">
        <v>150</v>
      </c>
      <c r="C29" s="39">
        <v>3.0000000000000001E-3</v>
      </c>
      <c r="D29" s="40" t="s">
        <v>172</v>
      </c>
    </row>
    <row r="30" spans="1:4" x14ac:dyDescent="0.35">
      <c r="A30" s="185"/>
      <c r="B30" s="38" t="s">
        <v>144</v>
      </c>
      <c r="C30" s="39">
        <v>0</v>
      </c>
      <c r="D30" s="40" t="s">
        <v>172</v>
      </c>
    </row>
    <row r="31" spans="1:4" x14ac:dyDescent="0.35">
      <c r="B31" s="43" t="s">
        <v>164</v>
      </c>
      <c r="C31" s="39"/>
      <c r="D31" s="40" t="s">
        <v>165</v>
      </c>
    </row>
  </sheetData>
  <mergeCells count="2">
    <mergeCell ref="A2:A5"/>
    <mergeCell ref="A6:A3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0DB6-D7AC-4A19-8450-79B66F707D20}">
  <dimension ref="A1:F31"/>
  <sheetViews>
    <sheetView zoomScale="80" zoomScaleNormal="80" workbookViewId="0">
      <selection activeCell="B2" sqref="B2"/>
    </sheetView>
  </sheetViews>
  <sheetFormatPr defaultRowHeight="14.5" x14ac:dyDescent="0.35"/>
  <cols>
    <col min="1" max="1" width="15.453125" customWidth="1"/>
    <col min="2" max="3" width="7.81640625" customWidth="1"/>
    <col min="4" max="4" width="8.26953125" bestFit="1" customWidth="1"/>
    <col min="5" max="5" width="7.81640625" customWidth="1"/>
    <col min="6" max="6" width="9" customWidth="1"/>
  </cols>
  <sheetData>
    <row r="1" spans="1:6" ht="52.5" thickBot="1" x14ac:dyDescent="0.4">
      <c r="A1" s="27" t="s">
        <v>132</v>
      </c>
      <c r="B1" s="28">
        <v>2015</v>
      </c>
      <c r="C1" s="28">
        <v>2020</v>
      </c>
      <c r="D1" s="28" t="s">
        <v>174</v>
      </c>
      <c r="E1" s="28" t="s">
        <v>175</v>
      </c>
      <c r="F1" s="29" t="s">
        <v>176</v>
      </c>
    </row>
    <row r="2" spans="1:6" ht="15" thickBot="1" x14ac:dyDescent="0.4">
      <c r="A2" s="19" t="s">
        <v>136</v>
      </c>
      <c r="B2" s="170">
        <v>48</v>
      </c>
      <c r="C2" s="31">
        <v>53.6</v>
      </c>
      <c r="D2" s="31">
        <v>5.6</v>
      </c>
      <c r="E2" s="44"/>
      <c r="F2" s="44"/>
    </row>
    <row r="3" spans="1:6" ht="15" thickBot="1" x14ac:dyDescent="0.4">
      <c r="A3" s="168" t="s">
        <v>137</v>
      </c>
      <c r="B3" s="34">
        <v>6.3</v>
      </c>
      <c r="C3" s="34">
        <v>13.4</v>
      </c>
      <c r="D3" s="34">
        <v>7.1</v>
      </c>
      <c r="E3" s="45" t="s">
        <v>177</v>
      </c>
      <c r="F3" s="45"/>
    </row>
    <row r="4" spans="1:6" ht="15" thickBot="1" x14ac:dyDescent="0.4">
      <c r="A4" s="19" t="s">
        <v>138</v>
      </c>
      <c r="B4" s="31">
        <v>13.4</v>
      </c>
      <c r="C4" s="170">
        <v>13</v>
      </c>
      <c r="D4" s="31">
        <v>-0.4</v>
      </c>
      <c r="E4" s="44"/>
      <c r="F4" s="44"/>
    </row>
    <row r="5" spans="1:6" ht="15" thickBot="1" x14ac:dyDescent="0.4">
      <c r="A5" s="168" t="s">
        <v>139</v>
      </c>
      <c r="B5" s="34">
        <v>49.7</v>
      </c>
      <c r="C5" s="34">
        <v>52.9</v>
      </c>
      <c r="D5" s="34">
        <v>3.2</v>
      </c>
      <c r="E5" s="45" t="s">
        <v>177</v>
      </c>
      <c r="F5" s="45"/>
    </row>
    <row r="6" spans="1:6" ht="15" thickBot="1" x14ac:dyDescent="0.4">
      <c r="A6" s="19" t="s">
        <v>140</v>
      </c>
      <c r="B6" s="31">
        <v>75.8</v>
      </c>
      <c r="C6" s="31">
        <v>81.400000000000006</v>
      </c>
      <c r="D6" s="31">
        <v>5.6</v>
      </c>
      <c r="E6" s="44"/>
      <c r="F6" s="44"/>
    </row>
    <row r="7" spans="1:6" ht="15" thickBot="1" x14ac:dyDescent="0.4">
      <c r="A7" s="168" t="s">
        <v>141</v>
      </c>
      <c r="B7" s="169">
        <v>28</v>
      </c>
      <c r="C7" s="34">
        <v>41.3</v>
      </c>
      <c r="D7" s="34">
        <v>13.3</v>
      </c>
      <c r="E7" s="45" t="s">
        <v>177</v>
      </c>
      <c r="F7" s="45"/>
    </row>
    <row r="8" spans="1:6" ht="15" thickBot="1" x14ac:dyDescent="0.4">
      <c r="A8" s="19" t="s">
        <v>142</v>
      </c>
      <c r="B8" s="31">
        <v>59.7</v>
      </c>
      <c r="C8" s="31">
        <v>55.7</v>
      </c>
      <c r="D8" s="31">
        <v>-4</v>
      </c>
      <c r="E8" s="44"/>
      <c r="F8" s="44"/>
    </row>
    <row r="9" spans="1:6" ht="15" thickBot="1" x14ac:dyDescent="0.4">
      <c r="A9" s="168" t="s">
        <v>143</v>
      </c>
      <c r="B9" s="46">
        <v>40.1</v>
      </c>
      <c r="C9" s="46">
        <v>75.3</v>
      </c>
      <c r="D9" s="46">
        <v>35.200000000000003</v>
      </c>
      <c r="E9" s="45" t="s">
        <v>177</v>
      </c>
      <c r="F9" s="45"/>
    </row>
    <row r="10" spans="1:6" ht="15" thickBot="1" x14ac:dyDescent="0.4">
      <c r="A10" s="19" t="s">
        <v>144</v>
      </c>
      <c r="B10" s="31">
        <v>1.5</v>
      </c>
      <c r="C10" s="170">
        <v>0</v>
      </c>
      <c r="D10" s="31">
        <v>-1.5</v>
      </c>
      <c r="E10" s="44"/>
      <c r="F10" s="44"/>
    </row>
    <row r="11" spans="1:6" ht="15" thickBot="1" x14ac:dyDescent="0.4">
      <c r="A11" s="168" t="s">
        <v>145</v>
      </c>
      <c r="B11" s="34">
        <v>35.4</v>
      </c>
      <c r="C11" s="34">
        <v>51.2</v>
      </c>
      <c r="D11" s="34">
        <v>15.8</v>
      </c>
      <c r="E11" s="45" t="s">
        <v>177</v>
      </c>
      <c r="F11" s="45"/>
    </row>
    <row r="12" spans="1:6" ht="15" thickBot="1" x14ac:dyDescent="0.4">
      <c r="A12" s="19" t="s">
        <v>146</v>
      </c>
      <c r="B12" s="31">
        <v>27.5</v>
      </c>
      <c r="C12" s="31">
        <v>38.4</v>
      </c>
      <c r="D12" s="31">
        <v>10.9</v>
      </c>
      <c r="E12" s="44"/>
      <c r="F12" s="44"/>
    </row>
    <row r="13" spans="1:6" ht="15" thickBot="1" x14ac:dyDescent="0.4">
      <c r="A13" s="168" t="s">
        <v>147</v>
      </c>
      <c r="B13" s="34">
        <v>42.2</v>
      </c>
      <c r="C13" s="34">
        <v>37</v>
      </c>
      <c r="D13" s="34">
        <v>-5.2</v>
      </c>
      <c r="E13" s="45" t="s">
        <v>177</v>
      </c>
      <c r="F13" s="45" t="s">
        <v>177</v>
      </c>
    </row>
    <row r="14" spans="1:6" ht="15" thickBot="1" x14ac:dyDescent="0.4">
      <c r="A14" s="19" t="s">
        <v>148</v>
      </c>
      <c r="B14" s="31">
        <v>7.7</v>
      </c>
      <c r="C14" s="31">
        <v>10.6</v>
      </c>
      <c r="D14" s="31">
        <v>2.9</v>
      </c>
      <c r="E14" s="44"/>
      <c r="F14" s="44"/>
    </row>
    <row r="15" spans="1:6" ht="15" thickBot="1" x14ac:dyDescent="0.4">
      <c r="A15" s="168" t="s">
        <v>149</v>
      </c>
      <c r="B15" s="34">
        <v>7.4</v>
      </c>
      <c r="C15" s="34">
        <v>7.1</v>
      </c>
      <c r="D15" s="34">
        <v>-0.3</v>
      </c>
      <c r="E15" s="45" t="s">
        <v>177</v>
      </c>
      <c r="F15" s="45"/>
    </row>
    <row r="16" spans="1:6" ht="15" thickBot="1" x14ac:dyDescent="0.4">
      <c r="A16" s="19" t="s">
        <v>150</v>
      </c>
      <c r="B16" s="31">
        <v>1.1000000000000001</v>
      </c>
      <c r="C16" s="31">
        <v>0.3</v>
      </c>
      <c r="D16" s="31">
        <v>-0.8</v>
      </c>
      <c r="E16" s="44"/>
      <c r="F16" s="44"/>
    </row>
    <row r="17" spans="1:6" ht="15" thickBot="1" x14ac:dyDescent="0.4">
      <c r="A17" s="168" t="s">
        <v>151</v>
      </c>
      <c r="B17" s="34">
        <v>11.3</v>
      </c>
      <c r="C17" s="34">
        <v>23.6</v>
      </c>
      <c r="D17" s="34">
        <v>12.3</v>
      </c>
      <c r="E17" s="45" t="s">
        <v>177</v>
      </c>
      <c r="F17" s="45"/>
    </row>
    <row r="18" spans="1:6" ht="15" thickBot="1" x14ac:dyDescent="0.4">
      <c r="A18" s="19" t="s">
        <v>152</v>
      </c>
      <c r="B18" s="31">
        <v>13.6</v>
      </c>
      <c r="C18" s="31">
        <v>16.100000000000001</v>
      </c>
      <c r="D18" s="31">
        <v>2.5</v>
      </c>
      <c r="E18" s="44" t="s">
        <v>177</v>
      </c>
      <c r="F18" s="44" t="s">
        <v>177</v>
      </c>
    </row>
    <row r="19" spans="1:6" ht="15" thickBot="1" x14ac:dyDescent="0.4">
      <c r="A19" s="168" t="s">
        <v>153</v>
      </c>
      <c r="B19" s="34">
        <v>25.3</v>
      </c>
      <c r="C19" s="34">
        <v>25.9</v>
      </c>
      <c r="D19" s="34">
        <v>0.6</v>
      </c>
      <c r="E19" s="45"/>
      <c r="F19" s="45"/>
    </row>
    <row r="20" spans="1:6" ht="15" thickBot="1" x14ac:dyDescent="0.4">
      <c r="A20" s="19" t="s">
        <v>154</v>
      </c>
      <c r="B20" s="31">
        <v>9.4</v>
      </c>
      <c r="C20" s="31">
        <v>15.7</v>
      </c>
      <c r="D20" s="31">
        <v>6.3</v>
      </c>
      <c r="E20" s="44"/>
      <c r="F20" s="44" t="s">
        <v>177</v>
      </c>
    </row>
    <row r="21" spans="1:6" ht="15" thickBot="1" x14ac:dyDescent="0.4">
      <c r="A21" s="168" t="s">
        <v>155</v>
      </c>
      <c r="B21" s="34">
        <v>52.9</v>
      </c>
      <c r="C21" s="34">
        <v>47.1</v>
      </c>
      <c r="D21" s="34">
        <v>-5.8</v>
      </c>
      <c r="E21" s="45"/>
      <c r="F21" s="45"/>
    </row>
    <row r="22" spans="1:6" ht="15" thickBot="1" x14ac:dyDescent="0.4">
      <c r="A22" s="19" t="s">
        <v>156</v>
      </c>
      <c r="B22" s="31">
        <v>26.3</v>
      </c>
      <c r="C22" s="31">
        <v>36.5</v>
      </c>
      <c r="D22" s="31">
        <v>10.199999999999999</v>
      </c>
      <c r="E22" s="44"/>
      <c r="F22" s="44"/>
    </row>
    <row r="23" spans="1:6" ht="15" thickBot="1" x14ac:dyDescent="0.4">
      <c r="A23" s="168" t="s">
        <v>157</v>
      </c>
      <c r="B23" s="34">
        <v>43.9</v>
      </c>
      <c r="C23" s="34">
        <v>39.9</v>
      </c>
      <c r="D23" s="34">
        <v>-4</v>
      </c>
      <c r="E23" s="45"/>
      <c r="F23" s="45" t="s">
        <v>177</v>
      </c>
    </row>
    <row r="24" spans="1:6" ht="15" thickBot="1" x14ac:dyDescent="0.4">
      <c r="A24" s="19" t="s">
        <v>158</v>
      </c>
      <c r="B24" s="31">
        <v>7.2</v>
      </c>
      <c r="C24" s="31">
        <v>5.6</v>
      </c>
      <c r="D24" s="31">
        <v>-1.6</v>
      </c>
      <c r="E24" s="44" t="s">
        <v>177</v>
      </c>
      <c r="F24" s="44"/>
    </row>
    <row r="25" spans="1:6" ht="15" thickBot="1" x14ac:dyDescent="0.4">
      <c r="A25" s="168" t="s">
        <v>159</v>
      </c>
      <c r="B25" s="34">
        <v>18.2</v>
      </c>
      <c r="C25" s="34">
        <v>17.8</v>
      </c>
      <c r="D25" s="34">
        <v>-0.4</v>
      </c>
      <c r="E25" s="45" t="s">
        <v>177</v>
      </c>
      <c r="F25" s="45"/>
    </row>
    <row r="26" spans="1:6" ht="15" thickBot="1" x14ac:dyDescent="0.4">
      <c r="A26" s="19" t="s">
        <v>160</v>
      </c>
      <c r="B26" s="31">
        <v>4.2</v>
      </c>
      <c r="C26" s="31">
        <v>6.2</v>
      </c>
      <c r="D26" s="31">
        <v>2</v>
      </c>
      <c r="E26" s="44" t="s">
        <v>177</v>
      </c>
      <c r="F26" s="44" t="s">
        <v>177</v>
      </c>
    </row>
    <row r="27" spans="1:6" ht="15" thickBot="1" x14ac:dyDescent="0.4">
      <c r="A27" s="168" t="s">
        <v>161</v>
      </c>
      <c r="B27" s="34">
        <v>46</v>
      </c>
      <c r="C27" s="34">
        <v>44.1</v>
      </c>
      <c r="D27" s="34">
        <v>-1.9</v>
      </c>
      <c r="E27" s="45" t="s">
        <v>177</v>
      </c>
      <c r="F27" s="45"/>
    </row>
    <row r="28" spans="1:6" ht="15" thickBot="1" x14ac:dyDescent="0.4">
      <c r="A28" s="19" t="s">
        <v>162</v>
      </c>
      <c r="B28" s="31">
        <v>19.600000000000001</v>
      </c>
      <c r="C28" s="31">
        <v>22.1</v>
      </c>
      <c r="D28" s="31">
        <v>2.5</v>
      </c>
      <c r="E28" s="44" t="s">
        <v>177</v>
      </c>
      <c r="F28" s="44"/>
    </row>
    <row r="29" spans="1:6" ht="15" thickBot="1" x14ac:dyDescent="0.4">
      <c r="A29" s="168" t="s">
        <v>163</v>
      </c>
      <c r="B29" s="34">
        <v>27.8</v>
      </c>
      <c r="C29" s="34">
        <v>23.1</v>
      </c>
      <c r="D29" s="34">
        <v>-4.7</v>
      </c>
      <c r="E29" s="45" t="s">
        <v>177</v>
      </c>
      <c r="F29" s="45"/>
    </row>
    <row r="30" spans="1:6" ht="15" thickBot="1" x14ac:dyDescent="0.4">
      <c r="A30" s="19" t="s">
        <v>164</v>
      </c>
      <c r="B30" s="31">
        <v>34.299999999999997</v>
      </c>
      <c r="C30" s="31" t="s">
        <v>165</v>
      </c>
      <c r="D30" s="31"/>
      <c r="E30" s="44"/>
      <c r="F30" s="44"/>
    </row>
    <row r="31" spans="1:6" ht="15" thickBot="1" x14ac:dyDescent="0.4">
      <c r="A31" s="168" t="s">
        <v>166</v>
      </c>
      <c r="B31" s="34" t="s">
        <v>165</v>
      </c>
      <c r="C31" s="34">
        <v>29.6</v>
      </c>
      <c r="D31" s="34"/>
      <c r="E31" s="45"/>
      <c r="F31" s="4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89DF-77BF-4EA2-B0E9-CF73C556CE51}">
  <dimension ref="A1:E47"/>
  <sheetViews>
    <sheetView zoomScale="80" zoomScaleNormal="80" workbookViewId="0">
      <selection activeCell="B3" sqref="B3:B4"/>
    </sheetView>
  </sheetViews>
  <sheetFormatPr defaultColWidth="8.7265625" defaultRowHeight="11.5" customHeight="1" x14ac:dyDescent="0.35"/>
  <cols>
    <col min="1" max="1" width="29.81640625" style="48" customWidth="1"/>
    <col min="2" max="3" width="10" style="48" customWidth="1"/>
    <col min="4" max="4" width="7.1796875" style="48" customWidth="1"/>
    <col min="5" max="16384" width="8.7265625" style="48"/>
  </cols>
  <sheetData>
    <row r="1" spans="1:5" ht="11.5" customHeight="1" x14ac:dyDescent="0.35">
      <c r="A1" s="49" t="s">
        <v>178</v>
      </c>
    </row>
    <row r="2" spans="1:5" ht="11.5" customHeight="1" x14ac:dyDescent="0.35">
      <c r="A2" s="49" t="s">
        <v>179</v>
      </c>
      <c r="B2" s="48" t="s">
        <v>180</v>
      </c>
    </row>
    <row r="3" spans="1:5" ht="11.5" customHeight="1" x14ac:dyDescent="0.35">
      <c r="A3" s="49" t="s">
        <v>181</v>
      </c>
      <c r="B3" s="173">
        <v>44999</v>
      </c>
    </row>
    <row r="4" spans="1:5" ht="11.5" customHeight="1" x14ac:dyDescent="0.35">
      <c r="A4" s="49" t="s">
        <v>182</v>
      </c>
      <c r="B4" s="174" t="s">
        <v>183</v>
      </c>
    </row>
    <row r="6" spans="1:5" ht="11.5" customHeight="1" x14ac:dyDescent="0.35">
      <c r="A6" s="49" t="s">
        <v>184</v>
      </c>
      <c r="B6" s="171" t="s">
        <v>185</v>
      </c>
    </row>
    <row r="7" spans="1:5" ht="11.5" customHeight="1" x14ac:dyDescent="0.35">
      <c r="A7" s="49" t="s">
        <v>186</v>
      </c>
      <c r="B7" s="172" t="s">
        <v>187</v>
      </c>
    </row>
    <row r="8" spans="1:5" ht="11.5" customHeight="1" x14ac:dyDescent="0.35">
      <c r="A8" s="49" t="s">
        <v>188</v>
      </c>
      <c r="B8" s="171" t="s">
        <v>189</v>
      </c>
    </row>
    <row r="9" spans="1:5" ht="11.5" customHeight="1" x14ac:dyDescent="0.35">
      <c r="A9" s="49" t="s">
        <v>190</v>
      </c>
      <c r="B9" s="172" t="s">
        <v>191</v>
      </c>
    </row>
    <row r="11" spans="1:5" ht="11.5" customHeight="1" x14ac:dyDescent="0.35">
      <c r="A11" s="50"/>
      <c r="B11" s="51" t="s">
        <v>192</v>
      </c>
      <c r="C11" s="51" t="s">
        <v>193</v>
      </c>
    </row>
    <row r="12" spans="1:5" ht="11.5" customHeight="1" x14ac:dyDescent="0.35">
      <c r="A12" s="52" t="s">
        <v>194</v>
      </c>
      <c r="B12" s="53">
        <v>70.5</v>
      </c>
      <c r="C12" s="53">
        <v>67.400000000000006</v>
      </c>
      <c r="D12" s="54">
        <f>C12-B12</f>
        <v>-3.0999999999999943</v>
      </c>
    </row>
    <row r="13" spans="1:5" ht="11.5" customHeight="1" x14ac:dyDescent="0.35">
      <c r="A13" s="52" t="s">
        <v>149</v>
      </c>
      <c r="B13" s="55">
        <v>99.9</v>
      </c>
      <c r="C13" s="55">
        <v>96.8</v>
      </c>
      <c r="D13" s="54">
        <f t="shared" ref="D13:D42" si="0">C13-B13</f>
        <v>-3.1000000000000085</v>
      </c>
    </row>
    <row r="14" spans="1:5" ht="11.5" customHeight="1" x14ac:dyDescent="0.35">
      <c r="A14" s="52" t="s">
        <v>163</v>
      </c>
      <c r="B14" s="55">
        <v>99.1</v>
      </c>
      <c r="C14" s="56">
        <v>93</v>
      </c>
      <c r="D14" s="54">
        <f t="shared" si="0"/>
        <v>-6.0999999999999943</v>
      </c>
    </row>
    <row r="15" spans="1:5" ht="11.5" customHeight="1" x14ac:dyDescent="0.35">
      <c r="A15" s="52" t="s">
        <v>162</v>
      </c>
      <c r="B15" s="53">
        <v>93.1</v>
      </c>
      <c r="C15" s="53">
        <v>91.5</v>
      </c>
      <c r="D15" s="54">
        <f t="shared" si="0"/>
        <v>-1.5999999999999943</v>
      </c>
      <c r="E15" s="57" t="s">
        <v>195</v>
      </c>
    </row>
    <row r="16" spans="1:5" ht="11.5" customHeight="1" x14ac:dyDescent="0.35">
      <c r="A16" s="52" t="s">
        <v>173</v>
      </c>
      <c r="B16" s="53">
        <v>90.6</v>
      </c>
      <c r="C16" s="53">
        <v>85.9</v>
      </c>
      <c r="D16" s="54">
        <f t="shared" si="0"/>
        <v>-4.6999999999999886</v>
      </c>
    </row>
    <row r="17" spans="1:4" ht="11.5" customHeight="1" x14ac:dyDescent="0.35">
      <c r="A17" s="52" t="s">
        <v>136</v>
      </c>
      <c r="B17" s="53">
        <v>83.9</v>
      </c>
      <c r="C17" s="53">
        <v>82.2</v>
      </c>
      <c r="D17" s="54">
        <f t="shared" si="0"/>
        <v>-1.7000000000000028</v>
      </c>
    </row>
    <row r="18" spans="1:4" ht="11.5" customHeight="1" x14ac:dyDescent="0.35">
      <c r="A18" s="52" t="s">
        <v>141</v>
      </c>
      <c r="B18" s="55">
        <v>86.1</v>
      </c>
      <c r="C18" s="55">
        <v>79.8</v>
      </c>
      <c r="D18" s="54">
        <f t="shared" si="0"/>
        <v>-6.2999999999999972</v>
      </c>
    </row>
    <row r="19" spans="1:4" ht="11.5" customHeight="1" x14ac:dyDescent="0.35">
      <c r="A19" s="52" t="s">
        <v>155</v>
      </c>
      <c r="B19" s="55">
        <v>88.1</v>
      </c>
      <c r="C19" s="55">
        <v>79.3</v>
      </c>
      <c r="D19" s="54">
        <f t="shared" si="0"/>
        <v>-8.7999999999999972</v>
      </c>
    </row>
    <row r="20" spans="1:4" ht="11.5" customHeight="1" x14ac:dyDescent="0.35">
      <c r="A20" s="52" t="s">
        <v>159</v>
      </c>
      <c r="B20" s="55">
        <v>84.1</v>
      </c>
      <c r="C20" s="55">
        <v>78.400000000000006</v>
      </c>
      <c r="D20" s="54">
        <f t="shared" si="0"/>
        <v>-5.6999999999999886</v>
      </c>
    </row>
    <row r="21" spans="1:4" ht="11.5" customHeight="1" x14ac:dyDescent="0.35">
      <c r="A21" s="52" t="s">
        <v>140</v>
      </c>
      <c r="B21" s="53">
        <v>77.3</v>
      </c>
      <c r="C21" s="53">
        <v>77.2</v>
      </c>
      <c r="D21" s="54">
        <f t="shared" si="0"/>
        <v>-9.9999999999994316E-2</v>
      </c>
    </row>
    <row r="22" spans="1:4" ht="11.5" customHeight="1" x14ac:dyDescent="0.35">
      <c r="A22" s="52" t="s">
        <v>154</v>
      </c>
      <c r="B22" s="58">
        <v>85</v>
      </c>
      <c r="C22" s="53">
        <v>76.8</v>
      </c>
      <c r="D22" s="54">
        <f t="shared" si="0"/>
        <v>-8.2000000000000028</v>
      </c>
    </row>
    <row r="23" spans="1:4" ht="11.5" customHeight="1" x14ac:dyDescent="0.35">
      <c r="A23" s="52" t="s">
        <v>151</v>
      </c>
      <c r="B23" s="55">
        <v>77.099999999999994</v>
      </c>
      <c r="C23" s="56">
        <v>76</v>
      </c>
      <c r="D23" s="54">
        <f t="shared" si="0"/>
        <v>-1.0999999999999943</v>
      </c>
    </row>
    <row r="24" spans="1:4" ht="11.5" customHeight="1" x14ac:dyDescent="0.35">
      <c r="A24" s="52" t="s">
        <v>145</v>
      </c>
      <c r="B24" s="55">
        <v>78.900000000000006</v>
      </c>
      <c r="C24" s="55">
        <v>75.900000000000006</v>
      </c>
      <c r="D24" s="54">
        <f t="shared" si="0"/>
        <v>-3</v>
      </c>
    </row>
    <row r="25" spans="1:4" ht="11.5" customHeight="1" x14ac:dyDescent="0.35">
      <c r="A25" s="52" t="s">
        <v>157</v>
      </c>
      <c r="B25" s="56">
        <v>75</v>
      </c>
      <c r="C25" s="55">
        <v>75.599999999999994</v>
      </c>
      <c r="D25" s="54">
        <f t="shared" si="0"/>
        <v>0.59999999999999432</v>
      </c>
    </row>
    <row r="26" spans="1:4" ht="11.5" customHeight="1" x14ac:dyDescent="0.35">
      <c r="A26" s="52" t="s">
        <v>144</v>
      </c>
      <c r="B26" s="58">
        <v>86</v>
      </c>
      <c r="C26" s="53">
        <v>73.2</v>
      </c>
      <c r="D26" s="54">
        <f t="shared" si="0"/>
        <v>-12.799999999999997</v>
      </c>
    </row>
    <row r="27" spans="1:4" ht="11.5" customHeight="1" x14ac:dyDescent="0.35">
      <c r="A27" s="52" t="s">
        <v>139</v>
      </c>
      <c r="B27" s="55">
        <v>86.6</v>
      </c>
      <c r="C27" s="56">
        <v>71</v>
      </c>
      <c r="D27" s="54">
        <f t="shared" si="0"/>
        <v>-15.599999999999994</v>
      </c>
    </row>
    <row r="28" spans="1:4" ht="11.5" customHeight="1" x14ac:dyDescent="0.35">
      <c r="A28" s="52" t="s">
        <v>147</v>
      </c>
      <c r="B28" s="55">
        <v>60.2</v>
      </c>
      <c r="C28" s="55">
        <v>68.900000000000006</v>
      </c>
      <c r="D28" s="54">
        <f t="shared" si="0"/>
        <v>8.7000000000000028</v>
      </c>
    </row>
    <row r="29" spans="1:4" ht="11.5" customHeight="1" x14ac:dyDescent="0.35">
      <c r="A29" s="52" t="s">
        <v>142</v>
      </c>
      <c r="B29" s="53">
        <v>77.400000000000006</v>
      </c>
      <c r="C29" s="53">
        <v>68.400000000000006</v>
      </c>
      <c r="D29" s="54">
        <f t="shared" si="0"/>
        <v>-9</v>
      </c>
    </row>
    <row r="30" spans="1:4" ht="11.5" customHeight="1" x14ac:dyDescent="0.35">
      <c r="A30" s="52" t="s">
        <v>148</v>
      </c>
      <c r="B30" s="53">
        <v>69.5</v>
      </c>
      <c r="C30" s="53">
        <v>65.7</v>
      </c>
      <c r="D30" s="54">
        <f t="shared" si="0"/>
        <v>-3.7999999999999972</v>
      </c>
    </row>
    <row r="31" spans="1:4" ht="11.5" customHeight="1" x14ac:dyDescent="0.35">
      <c r="A31" s="52" t="s">
        <v>161</v>
      </c>
      <c r="B31" s="55">
        <v>83.1</v>
      </c>
      <c r="C31" s="56">
        <v>61</v>
      </c>
      <c r="D31" s="54">
        <f t="shared" si="0"/>
        <v>-22.099999999999994</v>
      </c>
    </row>
    <row r="32" spans="1:4" ht="11.5" customHeight="1" x14ac:dyDescent="0.35">
      <c r="A32" s="52" t="s">
        <v>160</v>
      </c>
      <c r="B32" s="58">
        <v>70</v>
      </c>
      <c r="C32" s="53">
        <v>58.9</v>
      </c>
      <c r="D32" s="54">
        <f t="shared" si="0"/>
        <v>-11.100000000000001</v>
      </c>
    </row>
    <row r="33" spans="1:5" ht="11.5" customHeight="1" x14ac:dyDescent="0.35">
      <c r="A33" s="52" t="s">
        <v>164</v>
      </c>
      <c r="B33" s="55">
        <v>61.9</v>
      </c>
      <c r="C33" s="55">
        <v>56.2</v>
      </c>
      <c r="D33" s="54">
        <f t="shared" si="0"/>
        <v>-5.6999999999999957</v>
      </c>
    </row>
    <row r="34" spans="1:5" ht="11.5" customHeight="1" x14ac:dyDescent="0.35">
      <c r="A34" s="52" t="s">
        <v>150</v>
      </c>
      <c r="B34" s="53">
        <v>61.6</v>
      </c>
      <c r="C34" s="53">
        <v>54.1</v>
      </c>
      <c r="D34" s="54">
        <f t="shared" si="0"/>
        <v>-7.5</v>
      </c>
    </row>
    <row r="35" spans="1:5" ht="11.5" customHeight="1" x14ac:dyDescent="0.35">
      <c r="A35" s="52" t="s">
        <v>166</v>
      </c>
      <c r="B35" s="57"/>
      <c r="C35" s="53">
        <v>49.2</v>
      </c>
      <c r="D35" s="54"/>
    </row>
    <row r="36" spans="1:5" ht="11.5" customHeight="1" x14ac:dyDescent="0.35">
      <c r="A36" s="52" t="s">
        <v>146</v>
      </c>
      <c r="B36" s="53">
        <v>55.4</v>
      </c>
      <c r="C36" s="53">
        <v>48.2</v>
      </c>
      <c r="D36" s="54">
        <f t="shared" si="0"/>
        <v>-7.1999999999999957</v>
      </c>
    </row>
    <row r="37" spans="1:5" ht="11.5" customHeight="1" x14ac:dyDescent="0.35">
      <c r="A37" s="52" t="s">
        <v>153</v>
      </c>
      <c r="B37" s="55">
        <v>61.6</v>
      </c>
      <c r="C37" s="55">
        <v>45.1</v>
      </c>
      <c r="D37" s="54">
        <f t="shared" si="0"/>
        <v>-16.5</v>
      </c>
    </row>
    <row r="38" spans="1:5" ht="11.5" customHeight="1" x14ac:dyDescent="0.35">
      <c r="A38" s="52" t="s">
        <v>137</v>
      </c>
      <c r="B38" s="55">
        <v>42.2</v>
      </c>
      <c r="C38" s="55">
        <v>41.1</v>
      </c>
      <c r="D38" s="54">
        <f t="shared" si="0"/>
        <v>-1.1000000000000014</v>
      </c>
    </row>
    <row r="39" spans="1:5" ht="11.5" customHeight="1" x14ac:dyDescent="0.35">
      <c r="A39" s="52" t="s">
        <v>156</v>
      </c>
      <c r="B39" s="53">
        <v>44.7</v>
      </c>
      <c r="C39" s="53">
        <v>40.9</v>
      </c>
      <c r="D39" s="54">
        <f t="shared" si="0"/>
        <v>-3.8000000000000043</v>
      </c>
    </row>
    <row r="40" spans="1:5" ht="11.5" customHeight="1" x14ac:dyDescent="0.35">
      <c r="A40" s="52" t="s">
        <v>152</v>
      </c>
      <c r="B40" s="53">
        <v>43.8</v>
      </c>
      <c r="C40" s="53">
        <v>37.700000000000003</v>
      </c>
      <c r="D40" s="54">
        <f t="shared" si="0"/>
        <v>-6.0999999999999943</v>
      </c>
      <c r="E40" s="57"/>
    </row>
    <row r="41" spans="1:5" ht="11.5" customHeight="1" x14ac:dyDescent="0.35">
      <c r="A41" s="52" t="s">
        <v>143</v>
      </c>
      <c r="B41" s="55">
        <v>21.7</v>
      </c>
      <c r="C41" s="55">
        <v>17.8</v>
      </c>
      <c r="D41" s="54">
        <f t="shared" si="0"/>
        <v>-3.8999999999999986</v>
      </c>
    </row>
    <row r="42" spans="1:5" ht="11.5" customHeight="1" x14ac:dyDescent="0.35">
      <c r="A42" s="52" t="s">
        <v>158</v>
      </c>
      <c r="B42" s="53">
        <v>26.7</v>
      </c>
      <c r="C42" s="53">
        <v>17.5</v>
      </c>
      <c r="D42" s="54">
        <f t="shared" si="0"/>
        <v>-9.1999999999999993</v>
      </c>
    </row>
    <row r="44" spans="1:5" ht="11.5" customHeight="1" x14ac:dyDescent="0.35">
      <c r="A44" s="49" t="s">
        <v>196</v>
      </c>
    </row>
    <row r="45" spans="1:5" ht="11.5" customHeight="1" x14ac:dyDescent="0.35">
      <c r="A45" s="49" t="s">
        <v>165</v>
      </c>
    </row>
    <row r="46" spans="1:5" ht="11.5" customHeight="1" x14ac:dyDescent="0.35">
      <c r="A46" s="49" t="s">
        <v>197</v>
      </c>
    </row>
    <row r="47" spans="1:5" ht="11.5" customHeight="1" x14ac:dyDescent="0.35">
      <c r="A47" s="49" t="s">
        <v>195</v>
      </c>
    </row>
  </sheetData>
  <hyperlinks>
    <hyperlink ref="B4" r:id="rId1" xr:uid="{7965BCAC-D784-44AB-B1CE-0E2ECF44AB37}"/>
  </hyperlinks>
  <pageMargins left="0.7" right="0.7" top="0.75" bottom="0.75" header="0.3" footer="0.3"/>
  <pageSetup paperSize="9" orientation="portrait" verticalDpi="0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6450B-5BDA-4344-AF0A-106C08203ED3}">
  <dimension ref="A1:E47"/>
  <sheetViews>
    <sheetView zoomScale="80" zoomScaleNormal="80" workbookViewId="0">
      <selection activeCell="B3" sqref="B3:B4"/>
    </sheetView>
  </sheetViews>
  <sheetFormatPr defaultColWidth="8.7265625" defaultRowHeight="11.5" customHeight="1" x14ac:dyDescent="0.35"/>
  <cols>
    <col min="1" max="1" width="29.81640625" style="48" customWidth="1"/>
    <col min="2" max="3" width="10" style="48" customWidth="1"/>
    <col min="4" max="16384" width="8.7265625" style="48"/>
  </cols>
  <sheetData>
    <row r="1" spans="1:5" ht="11.5" customHeight="1" x14ac:dyDescent="0.35">
      <c r="A1" s="49" t="s">
        <v>198</v>
      </c>
    </row>
    <row r="2" spans="1:5" ht="11.5" customHeight="1" x14ac:dyDescent="0.35">
      <c r="A2" s="49" t="s">
        <v>179</v>
      </c>
      <c r="B2" s="48" t="s">
        <v>180</v>
      </c>
    </row>
    <row r="3" spans="1:5" ht="11.5" customHeight="1" x14ac:dyDescent="0.35">
      <c r="A3" s="49" t="s">
        <v>181</v>
      </c>
      <c r="B3" s="173">
        <v>44999</v>
      </c>
    </row>
    <row r="4" spans="1:5" ht="11.5" customHeight="1" x14ac:dyDescent="0.35">
      <c r="A4" s="49" t="s">
        <v>182</v>
      </c>
      <c r="B4" s="174" t="s">
        <v>183</v>
      </c>
    </row>
    <row r="6" spans="1:5" ht="11.5" customHeight="1" x14ac:dyDescent="0.35">
      <c r="A6" s="49" t="s">
        <v>184</v>
      </c>
      <c r="B6" s="171" t="s">
        <v>185</v>
      </c>
    </row>
    <row r="7" spans="1:5" ht="11.5" customHeight="1" x14ac:dyDescent="0.35">
      <c r="A7" s="49" t="s">
        <v>186</v>
      </c>
      <c r="B7" s="172" t="s">
        <v>199</v>
      </c>
    </row>
    <row r="8" spans="1:5" ht="11.5" customHeight="1" x14ac:dyDescent="0.35">
      <c r="A8" s="49" t="s">
        <v>188</v>
      </c>
      <c r="B8" s="171" t="s">
        <v>189</v>
      </c>
    </row>
    <row r="9" spans="1:5" ht="11.5" customHeight="1" x14ac:dyDescent="0.35">
      <c r="A9" s="49" t="s">
        <v>190</v>
      </c>
      <c r="B9" s="172" t="s">
        <v>191</v>
      </c>
    </row>
    <row r="11" spans="1:5" ht="11.5" customHeight="1" x14ac:dyDescent="0.35">
      <c r="A11" s="50"/>
      <c r="B11" s="51" t="s">
        <v>192</v>
      </c>
      <c r="C11" s="51" t="s">
        <v>193</v>
      </c>
    </row>
    <row r="12" spans="1:5" ht="11.5" customHeight="1" x14ac:dyDescent="0.35">
      <c r="A12" s="52" t="s">
        <v>194</v>
      </c>
      <c r="B12" s="53">
        <v>60.2</v>
      </c>
      <c r="C12" s="53">
        <v>54.9</v>
      </c>
      <c r="D12" s="59">
        <f>C12-B12</f>
        <v>-5.3000000000000043</v>
      </c>
    </row>
    <row r="13" spans="1:5" ht="11.5" customHeight="1" x14ac:dyDescent="0.35">
      <c r="A13" s="52" t="s">
        <v>173</v>
      </c>
      <c r="B13" s="53">
        <v>89.4</v>
      </c>
      <c r="C13" s="53">
        <v>84.6</v>
      </c>
      <c r="D13" s="59">
        <f t="shared" ref="D13:D42" si="0">C13-B13</f>
        <v>-4.8000000000000114</v>
      </c>
    </row>
    <row r="14" spans="1:5" ht="11.5" customHeight="1" x14ac:dyDescent="0.35">
      <c r="A14" s="52" t="s">
        <v>163</v>
      </c>
      <c r="B14" s="55">
        <v>90.4</v>
      </c>
      <c r="C14" s="56">
        <v>79</v>
      </c>
      <c r="D14" s="59">
        <f t="shared" si="0"/>
        <v>-11.400000000000006</v>
      </c>
    </row>
    <row r="15" spans="1:5" ht="11.5" customHeight="1" x14ac:dyDescent="0.35">
      <c r="A15" s="52" t="s">
        <v>136</v>
      </c>
      <c r="B15" s="53">
        <v>78.400000000000006</v>
      </c>
      <c r="C15" s="53">
        <v>75.5</v>
      </c>
      <c r="D15" s="59">
        <f t="shared" si="0"/>
        <v>-2.9000000000000057</v>
      </c>
    </row>
    <row r="16" spans="1:5" ht="11.5" customHeight="1" x14ac:dyDescent="0.35">
      <c r="A16" s="52" t="s">
        <v>162</v>
      </c>
      <c r="B16" s="53">
        <v>81.599999999999994</v>
      </c>
      <c r="C16" s="53">
        <v>75.3</v>
      </c>
      <c r="D16" s="59">
        <f t="shared" si="0"/>
        <v>-6.2999999999999972</v>
      </c>
      <c r="E16" s="48" t="s">
        <v>195</v>
      </c>
    </row>
    <row r="17" spans="1:4" ht="11.5" customHeight="1" x14ac:dyDescent="0.35">
      <c r="A17" s="52" t="s">
        <v>155</v>
      </c>
      <c r="B17" s="55">
        <v>81.599999999999994</v>
      </c>
      <c r="C17" s="55">
        <v>69.5</v>
      </c>
      <c r="D17" s="59">
        <f t="shared" si="0"/>
        <v>-12.099999999999994</v>
      </c>
    </row>
    <row r="18" spans="1:4" ht="11.5" customHeight="1" x14ac:dyDescent="0.35">
      <c r="A18" s="52" t="s">
        <v>151</v>
      </c>
      <c r="B18" s="55">
        <v>71.900000000000006</v>
      </c>
      <c r="C18" s="55">
        <v>69.099999999999994</v>
      </c>
      <c r="D18" s="59">
        <f t="shared" si="0"/>
        <v>-2.8000000000000114</v>
      </c>
    </row>
    <row r="19" spans="1:4" ht="11.5" customHeight="1" x14ac:dyDescent="0.35">
      <c r="A19" s="52" t="s">
        <v>144</v>
      </c>
      <c r="B19" s="53">
        <v>80.599999999999994</v>
      </c>
      <c r="C19" s="53">
        <v>64.8</v>
      </c>
      <c r="D19" s="59">
        <f t="shared" si="0"/>
        <v>-15.799999999999997</v>
      </c>
    </row>
    <row r="20" spans="1:4" ht="11.5" customHeight="1" x14ac:dyDescent="0.35">
      <c r="A20" s="52" t="s">
        <v>154</v>
      </c>
      <c r="B20" s="53">
        <v>75.5</v>
      </c>
      <c r="C20" s="53">
        <v>64.7</v>
      </c>
      <c r="D20" s="59">
        <f t="shared" si="0"/>
        <v>-10.799999999999997</v>
      </c>
    </row>
    <row r="21" spans="1:4" ht="11.5" customHeight="1" x14ac:dyDescent="0.35">
      <c r="A21" s="52" t="s">
        <v>145</v>
      </c>
      <c r="B21" s="55">
        <v>75.099999999999994</v>
      </c>
      <c r="C21" s="55">
        <v>63.3</v>
      </c>
      <c r="D21" s="59">
        <f t="shared" si="0"/>
        <v>-11.799999999999997</v>
      </c>
    </row>
    <row r="22" spans="1:4" ht="11.5" customHeight="1" x14ac:dyDescent="0.35">
      <c r="A22" s="52" t="s">
        <v>140</v>
      </c>
      <c r="B22" s="53">
        <v>61.9</v>
      </c>
      <c r="C22" s="53">
        <v>63.2</v>
      </c>
      <c r="D22" s="59">
        <f t="shared" si="0"/>
        <v>1.3000000000000043</v>
      </c>
    </row>
    <row r="23" spans="1:4" ht="11.5" customHeight="1" x14ac:dyDescent="0.35">
      <c r="A23" s="52" t="s">
        <v>141</v>
      </c>
      <c r="B23" s="55">
        <v>64.400000000000006</v>
      </c>
      <c r="C23" s="55">
        <v>59.6</v>
      </c>
      <c r="D23" s="59">
        <f t="shared" si="0"/>
        <v>-4.8000000000000043</v>
      </c>
    </row>
    <row r="24" spans="1:4" ht="11.5" customHeight="1" x14ac:dyDescent="0.35">
      <c r="A24" s="52" t="s">
        <v>147</v>
      </c>
      <c r="B24" s="55">
        <v>52.3</v>
      </c>
      <c r="C24" s="55">
        <v>59.5</v>
      </c>
      <c r="D24" s="59">
        <f t="shared" si="0"/>
        <v>7.2000000000000028</v>
      </c>
    </row>
    <row r="25" spans="1:4" ht="11.5" customHeight="1" x14ac:dyDescent="0.35">
      <c r="A25" s="52" t="s">
        <v>159</v>
      </c>
      <c r="B25" s="55">
        <v>72.900000000000006</v>
      </c>
      <c r="C25" s="55">
        <v>57.6</v>
      </c>
      <c r="D25" s="59">
        <f t="shared" si="0"/>
        <v>-15.300000000000004</v>
      </c>
    </row>
    <row r="26" spans="1:4" ht="11.5" customHeight="1" x14ac:dyDescent="0.35">
      <c r="A26" s="52" t="s">
        <v>157</v>
      </c>
      <c r="B26" s="55">
        <v>53.8</v>
      </c>
      <c r="C26" s="55">
        <v>52.9</v>
      </c>
      <c r="D26" s="59">
        <f t="shared" si="0"/>
        <v>-0.89999999999999858</v>
      </c>
    </row>
    <row r="27" spans="1:4" ht="11.5" customHeight="1" x14ac:dyDescent="0.35">
      <c r="A27" s="52" t="s">
        <v>139</v>
      </c>
      <c r="B27" s="55">
        <v>69.900000000000006</v>
      </c>
      <c r="C27" s="55">
        <v>50.7</v>
      </c>
      <c r="D27" s="59">
        <f t="shared" si="0"/>
        <v>-19.200000000000003</v>
      </c>
    </row>
    <row r="28" spans="1:4" ht="11.5" customHeight="1" x14ac:dyDescent="0.35">
      <c r="A28" s="52" t="s">
        <v>160</v>
      </c>
      <c r="B28" s="53">
        <v>63.6</v>
      </c>
      <c r="C28" s="58">
        <v>50</v>
      </c>
      <c r="D28" s="59">
        <f t="shared" si="0"/>
        <v>-13.600000000000001</v>
      </c>
    </row>
    <row r="29" spans="1:4" ht="11.5" customHeight="1" x14ac:dyDescent="0.35">
      <c r="A29" s="52" t="s">
        <v>148</v>
      </c>
      <c r="B29" s="53">
        <v>52.1</v>
      </c>
      <c r="C29" s="53">
        <v>49.4</v>
      </c>
      <c r="D29" s="59">
        <f t="shared" si="0"/>
        <v>-2.7000000000000028</v>
      </c>
    </row>
    <row r="30" spans="1:4" ht="11.5" customHeight="1" x14ac:dyDescent="0.35">
      <c r="A30" s="52" t="s">
        <v>142</v>
      </c>
      <c r="B30" s="53">
        <v>57.1</v>
      </c>
      <c r="C30" s="53">
        <v>48.4</v>
      </c>
      <c r="D30" s="59">
        <f t="shared" si="0"/>
        <v>-8.7000000000000028</v>
      </c>
    </row>
    <row r="31" spans="1:4" ht="11.5" customHeight="1" x14ac:dyDescent="0.35">
      <c r="A31" s="52" t="s">
        <v>161</v>
      </c>
      <c r="B31" s="56">
        <v>78</v>
      </c>
      <c r="C31" s="56">
        <v>45</v>
      </c>
      <c r="D31" s="59">
        <f t="shared" si="0"/>
        <v>-33</v>
      </c>
    </row>
    <row r="32" spans="1:4" ht="11.5" customHeight="1" x14ac:dyDescent="0.35">
      <c r="A32" s="52" t="s">
        <v>150</v>
      </c>
      <c r="B32" s="53">
        <v>43.7</v>
      </c>
      <c r="C32" s="53">
        <v>41.1</v>
      </c>
      <c r="D32" s="59">
        <f t="shared" si="0"/>
        <v>-2.6000000000000014</v>
      </c>
    </row>
    <row r="33" spans="1:4" ht="11.5" customHeight="1" x14ac:dyDescent="0.35">
      <c r="A33" s="52" t="s">
        <v>166</v>
      </c>
      <c r="B33" s="57"/>
      <c r="C33" s="53">
        <v>40.799999999999997</v>
      </c>
      <c r="D33" s="59"/>
    </row>
    <row r="34" spans="1:4" ht="11.5" customHeight="1" x14ac:dyDescent="0.35">
      <c r="A34" s="52" t="s">
        <v>164</v>
      </c>
      <c r="B34" s="55">
        <v>45.9</v>
      </c>
      <c r="C34" s="55">
        <v>40.700000000000003</v>
      </c>
      <c r="D34" s="59">
        <f t="shared" si="0"/>
        <v>-5.1999999999999957</v>
      </c>
    </row>
    <row r="35" spans="1:4" ht="11.5" customHeight="1" x14ac:dyDescent="0.35">
      <c r="A35" s="52" t="s">
        <v>149</v>
      </c>
      <c r="B35" s="55">
        <v>31.3</v>
      </c>
      <c r="C35" s="55">
        <v>33.6</v>
      </c>
      <c r="D35" s="59">
        <f t="shared" si="0"/>
        <v>2.3000000000000007</v>
      </c>
    </row>
    <row r="36" spans="1:4" ht="11.5" customHeight="1" x14ac:dyDescent="0.35">
      <c r="A36" s="52" t="s">
        <v>146</v>
      </c>
      <c r="B36" s="53">
        <v>42.7</v>
      </c>
      <c r="C36" s="53">
        <v>31.1</v>
      </c>
      <c r="D36" s="59">
        <f t="shared" si="0"/>
        <v>-11.600000000000001</v>
      </c>
    </row>
    <row r="37" spans="1:4" ht="11.5" customHeight="1" x14ac:dyDescent="0.35">
      <c r="A37" s="52" t="s">
        <v>153</v>
      </c>
      <c r="B37" s="55">
        <v>43.3</v>
      </c>
      <c r="C37" s="55">
        <v>29.2</v>
      </c>
      <c r="D37" s="59">
        <f t="shared" si="0"/>
        <v>-14.099999999999998</v>
      </c>
    </row>
    <row r="38" spans="1:4" ht="11.5" customHeight="1" x14ac:dyDescent="0.35">
      <c r="A38" s="52" t="s">
        <v>137</v>
      </c>
      <c r="B38" s="55">
        <v>31.9</v>
      </c>
      <c r="C38" s="55">
        <v>26.7</v>
      </c>
      <c r="D38" s="59">
        <f t="shared" si="0"/>
        <v>-5.1999999999999993</v>
      </c>
    </row>
    <row r="39" spans="1:4" ht="11.5" customHeight="1" x14ac:dyDescent="0.35">
      <c r="A39" s="52" t="s">
        <v>156</v>
      </c>
      <c r="B39" s="53">
        <v>29.2</v>
      </c>
      <c r="C39" s="53">
        <v>26.1</v>
      </c>
      <c r="D39" s="59">
        <f t="shared" si="0"/>
        <v>-3.0999999999999979</v>
      </c>
    </row>
    <row r="40" spans="1:4" ht="11.5" customHeight="1" x14ac:dyDescent="0.35">
      <c r="A40" s="52" t="s">
        <v>152</v>
      </c>
      <c r="B40" s="53">
        <v>32.1</v>
      </c>
      <c r="C40" s="53">
        <v>23.6</v>
      </c>
      <c r="D40" s="59">
        <f t="shared" si="0"/>
        <v>-8.5</v>
      </c>
    </row>
    <row r="41" spans="1:4" ht="11.5" customHeight="1" x14ac:dyDescent="0.35">
      <c r="A41" s="52" t="s">
        <v>143</v>
      </c>
      <c r="B41" s="55">
        <v>12.7</v>
      </c>
      <c r="C41" s="56">
        <v>13</v>
      </c>
      <c r="D41" s="59">
        <f t="shared" si="0"/>
        <v>0.30000000000000071</v>
      </c>
    </row>
    <row r="42" spans="1:4" ht="11.5" customHeight="1" x14ac:dyDescent="0.35">
      <c r="A42" s="52" t="s">
        <v>158</v>
      </c>
      <c r="B42" s="53">
        <v>21.1</v>
      </c>
      <c r="C42" s="53">
        <v>11.3</v>
      </c>
      <c r="D42" s="59">
        <f t="shared" si="0"/>
        <v>-9.8000000000000007</v>
      </c>
    </row>
    <row r="44" spans="1:4" ht="11.5" customHeight="1" x14ac:dyDescent="0.35">
      <c r="A44" s="49" t="s">
        <v>196</v>
      </c>
    </row>
    <row r="45" spans="1:4" ht="11.5" customHeight="1" x14ac:dyDescent="0.35">
      <c r="A45" s="49" t="s">
        <v>165</v>
      </c>
    </row>
    <row r="46" spans="1:4" ht="11.5" customHeight="1" x14ac:dyDescent="0.35">
      <c r="A46" s="49" t="s">
        <v>197</v>
      </c>
    </row>
    <row r="47" spans="1:4" ht="11.5" customHeight="1" x14ac:dyDescent="0.35">
      <c r="A47" s="49" t="s">
        <v>195</v>
      </c>
    </row>
  </sheetData>
  <hyperlinks>
    <hyperlink ref="B4" r:id="rId1" xr:uid="{1AFBB4BA-9F62-4AA4-9F0E-B0A4EBE4352D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2F02-A833-483C-A11E-C5B39505A54D}">
  <dimension ref="A1:W47"/>
  <sheetViews>
    <sheetView zoomScale="85" zoomScaleNormal="85" workbookViewId="0">
      <selection activeCell="A5" sqref="A5"/>
    </sheetView>
  </sheetViews>
  <sheetFormatPr defaultColWidth="8.7265625" defaultRowHeight="11.5" customHeight="1" x14ac:dyDescent="0.35"/>
  <cols>
    <col min="1" max="1" width="29.81640625" style="48" customWidth="1"/>
    <col min="2" max="2" width="6.7265625" style="48" hidden="1" customWidth="1"/>
    <col min="3" max="4" width="6" style="48" customWidth="1"/>
    <col min="5" max="5" width="6" style="48" hidden="1" customWidth="1"/>
    <col min="6" max="7" width="6" style="48" customWidth="1"/>
    <col min="8" max="8" width="6" style="48" hidden="1" customWidth="1"/>
    <col min="9" max="10" width="6" style="48" customWidth="1"/>
    <col min="11" max="11" width="6" style="48" hidden="1" customWidth="1"/>
    <col min="12" max="13" width="6" style="48" customWidth="1"/>
    <col min="14" max="14" width="8.7265625" style="48"/>
    <col min="15" max="15" width="14.7265625" style="48" customWidth="1"/>
    <col min="16" max="16384" width="8.7265625" style="48"/>
  </cols>
  <sheetData>
    <row r="1" spans="1:23" ht="14.5" x14ac:dyDescent="0.35">
      <c r="A1" s="49" t="s">
        <v>200</v>
      </c>
    </row>
    <row r="2" spans="1:23" ht="14.5" x14ac:dyDescent="0.35">
      <c r="A2" s="49" t="s">
        <v>179</v>
      </c>
      <c r="C2" s="47" t="s">
        <v>180</v>
      </c>
      <c r="D2" s="49"/>
    </row>
    <row r="3" spans="1:23" ht="14.5" x14ac:dyDescent="0.35">
      <c r="A3" s="49" t="s">
        <v>181</v>
      </c>
      <c r="C3" s="173">
        <v>44999</v>
      </c>
      <c r="D3" s="47"/>
    </row>
    <row r="4" spans="1:23" ht="14.5" x14ac:dyDescent="0.35">
      <c r="A4" s="49" t="s">
        <v>182</v>
      </c>
      <c r="C4" s="174" t="s">
        <v>183</v>
      </c>
      <c r="D4" s="47"/>
    </row>
    <row r="5" spans="1:23" ht="14.5" x14ac:dyDescent="0.35"/>
    <row r="6" spans="1:23" ht="14.5" x14ac:dyDescent="0.35">
      <c r="A6" s="49" t="s">
        <v>184</v>
      </c>
      <c r="C6" s="171" t="s">
        <v>185</v>
      </c>
    </row>
    <row r="7" spans="1:23" ht="14.5" x14ac:dyDescent="0.35">
      <c r="A7" s="49" t="s">
        <v>186</v>
      </c>
      <c r="C7" s="172" t="s">
        <v>199</v>
      </c>
    </row>
    <row r="8" spans="1:23" ht="14.5" x14ac:dyDescent="0.35">
      <c r="A8" s="49" t="s">
        <v>190</v>
      </c>
      <c r="C8" s="172" t="s">
        <v>191</v>
      </c>
    </row>
    <row r="9" spans="1:23" ht="15" thickBot="1" x14ac:dyDescent="0.4"/>
    <row r="10" spans="1:23" ht="15" customHeight="1" x14ac:dyDescent="0.35">
      <c r="A10" s="50"/>
      <c r="B10" s="188" t="s">
        <v>98</v>
      </c>
      <c r="C10" s="189"/>
      <c r="D10" s="190"/>
      <c r="E10" s="188" t="s">
        <v>100</v>
      </c>
      <c r="F10" s="189"/>
      <c r="G10" s="190"/>
      <c r="H10" s="191" t="s">
        <v>102</v>
      </c>
      <c r="I10" s="192"/>
      <c r="J10" s="192"/>
      <c r="K10" s="193" t="s">
        <v>201</v>
      </c>
      <c r="L10" s="194"/>
      <c r="M10" s="194"/>
      <c r="O10" s="114"/>
      <c r="P10" s="186" t="s">
        <v>98</v>
      </c>
      <c r="Q10" s="186"/>
      <c r="R10" s="186" t="s">
        <v>100</v>
      </c>
      <c r="S10" s="186"/>
      <c r="T10" s="186" t="s">
        <v>102</v>
      </c>
      <c r="U10" s="186"/>
      <c r="V10" s="186" t="s">
        <v>201</v>
      </c>
      <c r="W10" s="187"/>
    </row>
    <row r="11" spans="1:23" ht="15" thickBot="1" x14ac:dyDescent="0.4">
      <c r="A11" s="50"/>
      <c r="B11" s="61" t="s">
        <v>192</v>
      </c>
      <c r="C11" s="61" t="s">
        <v>193</v>
      </c>
      <c r="D11" s="62" t="s">
        <v>202</v>
      </c>
      <c r="E11" s="61" t="s">
        <v>192</v>
      </c>
      <c r="F11" s="61" t="s">
        <v>193</v>
      </c>
      <c r="G11" s="62" t="s">
        <v>202</v>
      </c>
      <c r="H11" s="61" t="s">
        <v>192</v>
      </c>
      <c r="I11" s="61" t="s">
        <v>193</v>
      </c>
      <c r="J11" s="62" t="s">
        <v>202</v>
      </c>
      <c r="K11" s="61" t="s">
        <v>192</v>
      </c>
      <c r="L11" s="61" t="s">
        <v>193</v>
      </c>
      <c r="M11" s="62" t="s">
        <v>202</v>
      </c>
      <c r="O11" s="115"/>
      <c r="P11" s="116">
        <v>2020</v>
      </c>
      <c r="Q11" s="116" t="s">
        <v>202</v>
      </c>
      <c r="R11" s="116">
        <v>2020</v>
      </c>
      <c r="S11" s="116" t="s">
        <v>202</v>
      </c>
      <c r="T11" s="116">
        <v>2020</v>
      </c>
      <c r="U11" s="116" t="s">
        <v>202</v>
      </c>
      <c r="V11" s="116">
        <v>2020</v>
      </c>
      <c r="W11" s="117" t="s">
        <v>202</v>
      </c>
    </row>
    <row r="12" spans="1:23" ht="14.5" x14ac:dyDescent="0.35">
      <c r="A12" s="52" t="s">
        <v>194</v>
      </c>
      <c r="B12" s="63">
        <v>56</v>
      </c>
      <c r="C12" s="63">
        <v>50.3</v>
      </c>
      <c r="D12" s="63">
        <f>C12-B12</f>
        <v>-5.7000000000000028</v>
      </c>
      <c r="E12" s="63">
        <v>75.7</v>
      </c>
      <c r="F12" s="63">
        <v>72.3</v>
      </c>
      <c r="G12" s="63">
        <f>F12-E12</f>
        <v>-3.4000000000000057</v>
      </c>
      <c r="H12" s="63">
        <v>92</v>
      </c>
      <c r="I12" s="63">
        <v>88.5</v>
      </c>
      <c r="J12" s="63">
        <f>I12-H12</f>
        <v>-3.5</v>
      </c>
      <c r="K12" s="54">
        <f t="shared" ref="K12:L41" si="0">H12-B12</f>
        <v>36</v>
      </c>
      <c r="L12" s="63">
        <f t="shared" si="0"/>
        <v>38.200000000000003</v>
      </c>
      <c r="M12" s="54">
        <f>L12-K12</f>
        <v>2.2000000000000028</v>
      </c>
      <c r="O12" s="118" t="s">
        <v>194</v>
      </c>
      <c r="P12" s="119">
        <v>50.3</v>
      </c>
      <c r="Q12" s="120">
        <v>-5.7000000000000028</v>
      </c>
      <c r="R12" s="119">
        <v>72.3</v>
      </c>
      <c r="S12" s="120">
        <v>-3.4000000000000057</v>
      </c>
      <c r="T12" s="119">
        <v>88.5</v>
      </c>
      <c r="U12" s="120">
        <v>-3.5</v>
      </c>
      <c r="V12" s="119">
        <v>38.200000000000003</v>
      </c>
      <c r="W12" s="121">
        <v>2.2000000000000028</v>
      </c>
    </row>
    <row r="13" spans="1:23" ht="14.5" x14ac:dyDescent="0.35">
      <c r="A13" s="52" t="s">
        <v>136</v>
      </c>
      <c r="B13" s="63">
        <v>74.8</v>
      </c>
      <c r="C13" s="63">
        <v>71.400000000000006</v>
      </c>
      <c r="D13" s="63">
        <f t="shared" ref="D13:D41" si="1">C13-B13</f>
        <v>-3.3999999999999915</v>
      </c>
      <c r="E13" s="63">
        <v>91.9</v>
      </c>
      <c r="F13" s="63">
        <v>94.6</v>
      </c>
      <c r="G13" s="63">
        <f t="shared" ref="G13:G41" si="2">F13-E13</f>
        <v>2.6999999999999886</v>
      </c>
      <c r="H13" s="63">
        <v>99</v>
      </c>
      <c r="I13" s="63">
        <v>97.9</v>
      </c>
      <c r="J13" s="63">
        <f t="shared" ref="J13:J41" si="3">I13-H13</f>
        <v>-1.0999999999999943</v>
      </c>
      <c r="K13" s="54">
        <f t="shared" si="0"/>
        <v>24.200000000000003</v>
      </c>
      <c r="L13" s="63">
        <f t="shared" si="0"/>
        <v>26.5</v>
      </c>
      <c r="M13" s="54">
        <f t="shared" ref="M13:M41" si="4">L13-K13</f>
        <v>2.2999999999999972</v>
      </c>
      <c r="O13" s="122" t="s">
        <v>152</v>
      </c>
      <c r="P13" s="123">
        <v>19.100000000000001</v>
      </c>
      <c r="Q13" s="124">
        <v>-7.0999999999999979</v>
      </c>
      <c r="R13" s="123">
        <v>43</v>
      </c>
      <c r="S13" s="124">
        <v>-10.399999999999999</v>
      </c>
      <c r="T13" s="123">
        <v>74.3</v>
      </c>
      <c r="U13" s="124">
        <v>-8.4000000000000057</v>
      </c>
      <c r="V13" s="123">
        <v>55.2</v>
      </c>
      <c r="W13" s="125">
        <v>-1.3000000000000043</v>
      </c>
    </row>
    <row r="14" spans="1:23" ht="14.5" x14ac:dyDescent="0.35">
      <c r="A14" s="52" t="s">
        <v>137</v>
      </c>
      <c r="B14" s="64">
        <v>27.3</v>
      </c>
      <c r="C14" s="64">
        <v>22.6</v>
      </c>
      <c r="D14" s="63">
        <f t="shared" si="1"/>
        <v>-4.6999999999999993</v>
      </c>
      <c r="E14" s="64">
        <v>48</v>
      </c>
      <c r="F14" s="64">
        <v>41.9</v>
      </c>
      <c r="G14" s="63">
        <f t="shared" si="2"/>
        <v>-6.1000000000000014</v>
      </c>
      <c r="H14" s="64">
        <v>73.7</v>
      </c>
      <c r="I14" s="64">
        <v>68.3</v>
      </c>
      <c r="J14" s="63">
        <f t="shared" si="3"/>
        <v>-5.4000000000000057</v>
      </c>
      <c r="K14" s="54">
        <f t="shared" si="0"/>
        <v>46.400000000000006</v>
      </c>
      <c r="L14" s="64">
        <f t="shared" si="0"/>
        <v>45.699999999999996</v>
      </c>
      <c r="M14" s="54">
        <f t="shared" si="4"/>
        <v>-0.70000000000000995</v>
      </c>
      <c r="O14" s="126" t="s">
        <v>153</v>
      </c>
      <c r="P14" s="127">
        <v>24.1</v>
      </c>
      <c r="Q14" s="124">
        <v>-12.399999999999999</v>
      </c>
      <c r="R14" s="127">
        <v>47.1</v>
      </c>
      <c r="S14" s="124">
        <v>-18.199999999999996</v>
      </c>
      <c r="T14" s="127">
        <v>76.8</v>
      </c>
      <c r="U14" s="124">
        <v>-8.7999999999999972</v>
      </c>
      <c r="V14" s="127">
        <v>52.7</v>
      </c>
      <c r="W14" s="125">
        <v>3.6000000000000014</v>
      </c>
    </row>
    <row r="15" spans="1:23" ht="14.5" x14ac:dyDescent="0.35">
      <c r="A15" s="52" t="s">
        <v>173</v>
      </c>
      <c r="B15" s="63">
        <v>87.6</v>
      </c>
      <c r="C15" s="63">
        <v>82.3</v>
      </c>
      <c r="D15" s="63">
        <f t="shared" si="1"/>
        <v>-5.2999999999999972</v>
      </c>
      <c r="E15" s="63">
        <v>94.8</v>
      </c>
      <c r="F15" s="63">
        <v>91.9</v>
      </c>
      <c r="G15" s="63">
        <f t="shared" si="2"/>
        <v>-2.8999999999999915</v>
      </c>
      <c r="H15" s="63">
        <v>99.3</v>
      </c>
      <c r="I15" s="63">
        <v>98.3</v>
      </c>
      <c r="J15" s="63">
        <f t="shared" si="3"/>
        <v>-1</v>
      </c>
      <c r="K15" s="54">
        <f t="shared" si="0"/>
        <v>11.700000000000003</v>
      </c>
      <c r="L15" s="63">
        <f t="shared" si="0"/>
        <v>16</v>
      </c>
      <c r="M15" s="54">
        <f t="shared" si="4"/>
        <v>4.2999999999999972</v>
      </c>
      <c r="O15" s="122" t="s">
        <v>156</v>
      </c>
      <c r="P15" s="123">
        <v>20.5</v>
      </c>
      <c r="Q15" s="124">
        <v>-2.6999999999999993</v>
      </c>
      <c r="R15" s="123">
        <v>44.4</v>
      </c>
      <c r="S15" s="124">
        <v>-4.2000000000000028</v>
      </c>
      <c r="T15" s="123">
        <v>71.2</v>
      </c>
      <c r="U15" s="124">
        <v>-4.8999999999999915</v>
      </c>
      <c r="V15" s="123">
        <v>50.7</v>
      </c>
      <c r="W15" s="125">
        <v>-2.1999999999999886</v>
      </c>
    </row>
    <row r="16" spans="1:23" ht="14.5" x14ac:dyDescent="0.35">
      <c r="A16" s="52" t="s">
        <v>139</v>
      </c>
      <c r="B16" s="64">
        <v>63.8</v>
      </c>
      <c r="C16" s="64">
        <v>46.3</v>
      </c>
      <c r="D16" s="63">
        <f t="shared" si="1"/>
        <v>-17.5</v>
      </c>
      <c r="E16" s="64">
        <v>87</v>
      </c>
      <c r="F16" s="64">
        <v>68.400000000000006</v>
      </c>
      <c r="G16" s="63">
        <f t="shared" si="2"/>
        <v>-18.599999999999994</v>
      </c>
      <c r="H16" s="64">
        <v>93.9</v>
      </c>
      <c r="I16" s="64">
        <v>82.4</v>
      </c>
      <c r="J16" s="63">
        <f t="shared" si="3"/>
        <v>-11.5</v>
      </c>
      <c r="K16" s="54">
        <f t="shared" si="0"/>
        <v>30.100000000000009</v>
      </c>
      <c r="L16" s="64">
        <f t="shared" si="0"/>
        <v>36.100000000000009</v>
      </c>
      <c r="M16" s="54">
        <f t="shared" si="4"/>
        <v>6</v>
      </c>
      <c r="O16" s="126" t="s">
        <v>148</v>
      </c>
      <c r="P16" s="127">
        <v>45.2</v>
      </c>
      <c r="Q16" s="124">
        <v>-2.6999999999999957</v>
      </c>
      <c r="R16" s="127">
        <v>71.3</v>
      </c>
      <c r="S16" s="124">
        <v>-2</v>
      </c>
      <c r="T16" s="127">
        <v>95.3</v>
      </c>
      <c r="U16" s="124">
        <v>9.2999999999999972</v>
      </c>
      <c r="V16" s="127">
        <v>50.1</v>
      </c>
      <c r="W16" s="125">
        <v>11.999999999999993</v>
      </c>
    </row>
    <row r="17" spans="1:23" ht="14.5" x14ac:dyDescent="0.35">
      <c r="A17" s="52" t="s">
        <v>140</v>
      </c>
      <c r="B17" s="63">
        <v>56.7</v>
      </c>
      <c r="C17" s="63">
        <v>59.4</v>
      </c>
      <c r="D17" s="63">
        <f t="shared" si="1"/>
        <v>2.6999999999999957</v>
      </c>
      <c r="E17" s="63">
        <v>72.400000000000006</v>
      </c>
      <c r="F17" s="63">
        <v>71.599999999999994</v>
      </c>
      <c r="G17" s="63">
        <f t="shared" si="2"/>
        <v>-0.80000000000001137</v>
      </c>
      <c r="H17" s="63">
        <v>95</v>
      </c>
      <c r="I17" s="63">
        <v>91.7</v>
      </c>
      <c r="J17" s="63">
        <f t="shared" si="3"/>
        <v>-3.2999999999999972</v>
      </c>
      <c r="K17" s="54">
        <f t="shared" si="0"/>
        <v>38.299999999999997</v>
      </c>
      <c r="L17" s="63">
        <f t="shared" si="0"/>
        <v>32.300000000000004</v>
      </c>
      <c r="M17" s="54">
        <f t="shared" si="4"/>
        <v>-5.9999999999999929</v>
      </c>
      <c r="O17" s="122" t="s">
        <v>150</v>
      </c>
      <c r="P17" s="123">
        <v>34.799999999999997</v>
      </c>
      <c r="Q17" s="124">
        <v>-3</v>
      </c>
      <c r="R17" s="123">
        <v>63.7</v>
      </c>
      <c r="S17" s="124">
        <v>-1.5999999999999943</v>
      </c>
      <c r="T17" s="123">
        <v>84.6</v>
      </c>
      <c r="U17" s="124">
        <v>-6.3000000000000114</v>
      </c>
      <c r="V17" s="123">
        <v>49.8</v>
      </c>
      <c r="W17" s="125">
        <v>-3.3000000000000114</v>
      </c>
    </row>
    <row r="18" spans="1:23" ht="14.5" x14ac:dyDescent="0.35">
      <c r="A18" s="52" t="s">
        <v>141</v>
      </c>
      <c r="B18" s="64">
        <v>59.6</v>
      </c>
      <c r="C18" s="64">
        <v>55.1</v>
      </c>
      <c r="D18" s="63">
        <f t="shared" si="1"/>
        <v>-4.5</v>
      </c>
      <c r="E18" s="64">
        <v>83.4</v>
      </c>
      <c r="F18" s="64">
        <v>77</v>
      </c>
      <c r="G18" s="63">
        <f t="shared" si="2"/>
        <v>-6.4000000000000057</v>
      </c>
      <c r="H18" s="64">
        <v>98.1</v>
      </c>
      <c r="I18" s="64">
        <v>92.8</v>
      </c>
      <c r="J18" s="63">
        <f t="shared" si="3"/>
        <v>-5.2999999999999972</v>
      </c>
      <c r="K18" s="54">
        <f t="shared" si="0"/>
        <v>38.499999999999993</v>
      </c>
      <c r="L18" s="64">
        <f t="shared" si="0"/>
        <v>37.699999999999996</v>
      </c>
      <c r="M18" s="54">
        <f t="shared" si="4"/>
        <v>-0.79999999999999716</v>
      </c>
      <c r="O18" s="126" t="s">
        <v>146</v>
      </c>
      <c r="P18" s="127">
        <v>25.6</v>
      </c>
      <c r="Q18" s="124">
        <v>-11.299999999999997</v>
      </c>
      <c r="R18" s="127">
        <v>53</v>
      </c>
      <c r="S18" s="124">
        <v>-9.3999999999999986</v>
      </c>
      <c r="T18" s="127">
        <v>74.8</v>
      </c>
      <c r="U18" s="124">
        <v>-9.1000000000000085</v>
      </c>
      <c r="V18" s="127">
        <v>49.2</v>
      </c>
      <c r="W18" s="125">
        <v>2.1999999999999886</v>
      </c>
    </row>
    <row r="19" spans="1:23" ht="14.5" x14ac:dyDescent="0.35">
      <c r="A19" s="52" t="s">
        <v>142</v>
      </c>
      <c r="B19" s="63">
        <v>52.8</v>
      </c>
      <c r="C19" s="63">
        <v>44.6</v>
      </c>
      <c r="D19" s="63">
        <f t="shared" si="1"/>
        <v>-8.1999999999999957</v>
      </c>
      <c r="E19" s="63">
        <v>75.599999999999994</v>
      </c>
      <c r="F19" s="63">
        <v>62.5</v>
      </c>
      <c r="G19" s="63">
        <f t="shared" si="2"/>
        <v>-13.099999999999994</v>
      </c>
      <c r="H19" s="63">
        <v>90.1</v>
      </c>
      <c r="I19" s="63">
        <v>80.900000000000006</v>
      </c>
      <c r="J19" s="63">
        <f t="shared" si="3"/>
        <v>-9.1999999999999886</v>
      </c>
      <c r="K19" s="54">
        <f t="shared" si="0"/>
        <v>37.299999999999997</v>
      </c>
      <c r="L19" s="63">
        <f t="shared" si="0"/>
        <v>36.300000000000004</v>
      </c>
      <c r="M19" s="54">
        <f t="shared" si="4"/>
        <v>-0.99999999999999289</v>
      </c>
      <c r="O19" s="122" t="s">
        <v>158</v>
      </c>
      <c r="P19" s="123">
        <v>6.9</v>
      </c>
      <c r="Q19" s="124">
        <v>-8.6</v>
      </c>
      <c r="R19" s="123">
        <v>25</v>
      </c>
      <c r="S19" s="124">
        <v>-9.5</v>
      </c>
      <c r="T19" s="123">
        <v>54.2</v>
      </c>
      <c r="U19" s="124">
        <v>-9.5999999999999943</v>
      </c>
      <c r="V19" s="123">
        <v>47.3</v>
      </c>
      <c r="W19" s="125">
        <v>-0.99999999999999289</v>
      </c>
    </row>
    <row r="20" spans="1:23" ht="14.5" x14ac:dyDescent="0.35">
      <c r="A20" s="52" t="s">
        <v>143</v>
      </c>
      <c r="B20" s="64">
        <v>9.4</v>
      </c>
      <c r="C20" s="64">
        <v>11.5</v>
      </c>
      <c r="D20" s="63">
        <f t="shared" si="1"/>
        <v>2.0999999999999996</v>
      </c>
      <c r="E20" s="64">
        <v>33.4</v>
      </c>
      <c r="F20" s="64">
        <v>18.7</v>
      </c>
      <c r="G20" s="63">
        <f t="shared" si="2"/>
        <v>-14.7</v>
      </c>
      <c r="H20" s="64">
        <v>59.5</v>
      </c>
      <c r="I20" s="64">
        <v>58.6</v>
      </c>
      <c r="J20" s="63">
        <f t="shared" si="3"/>
        <v>-0.89999999999999858</v>
      </c>
      <c r="K20" s="54">
        <f t="shared" si="0"/>
        <v>50.1</v>
      </c>
      <c r="L20" s="64">
        <f t="shared" si="0"/>
        <v>47.1</v>
      </c>
      <c r="M20" s="54">
        <f t="shared" si="4"/>
        <v>-3</v>
      </c>
      <c r="O20" s="126" t="s">
        <v>143</v>
      </c>
      <c r="P20" s="127">
        <v>11.5</v>
      </c>
      <c r="Q20" s="124">
        <v>2.0999999999999996</v>
      </c>
      <c r="R20" s="127">
        <v>18.7</v>
      </c>
      <c r="S20" s="124">
        <v>-14.7</v>
      </c>
      <c r="T20" s="127">
        <v>58.6</v>
      </c>
      <c r="U20" s="124">
        <v>-0.89999999999999858</v>
      </c>
      <c r="V20" s="127">
        <v>47.1</v>
      </c>
      <c r="W20" s="125">
        <v>-3</v>
      </c>
    </row>
    <row r="21" spans="1:23" ht="14.5" x14ac:dyDescent="0.35">
      <c r="A21" s="52" t="s">
        <v>144</v>
      </c>
      <c r="B21" s="63">
        <v>77.900000000000006</v>
      </c>
      <c r="C21" s="63">
        <v>60.2</v>
      </c>
      <c r="D21" s="63">
        <f t="shared" si="1"/>
        <v>-17.700000000000003</v>
      </c>
      <c r="E21" s="63">
        <v>95.4</v>
      </c>
      <c r="F21" s="63">
        <v>86.9</v>
      </c>
      <c r="G21" s="63">
        <f t="shared" si="2"/>
        <v>-8.5</v>
      </c>
      <c r="H21" s="63">
        <v>98.2</v>
      </c>
      <c r="I21" s="63">
        <v>95.2</v>
      </c>
      <c r="J21" s="63">
        <f t="shared" si="3"/>
        <v>-3</v>
      </c>
      <c r="K21" s="54">
        <f t="shared" si="0"/>
        <v>20.299999999999997</v>
      </c>
      <c r="L21" s="63">
        <f t="shared" si="0"/>
        <v>35</v>
      </c>
      <c r="M21" s="54">
        <f t="shared" si="4"/>
        <v>14.700000000000003</v>
      </c>
      <c r="O21" s="122" t="s">
        <v>157</v>
      </c>
      <c r="P21" s="123">
        <v>46.9</v>
      </c>
      <c r="Q21" s="124">
        <v>-1.7000000000000028</v>
      </c>
      <c r="R21" s="123">
        <v>82.3</v>
      </c>
      <c r="S21" s="124">
        <v>1.8999999999999915</v>
      </c>
      <c r="T21" s="123">
        <v>93.9</v>
      </c>
      <c r="U21" s="124">
        <v>-2.8999999999999915</v>
      </c>
      <c r="V21" s="123">
        <v>47</v>
      </c>
      <c r="W21" s="125">
        <v>-1.1999999999999886</v>
      </c>
    </row>
    <row r="22" spans="1:23" ht="14.5" x14ac:dyDescent="0.35">
      <c r="A22" s="52" t="s">
        <v>145</v>
      </c>
      <c r="B22" s="64">
        <v>71.099999999999994</v>
      </c>
      <c r="C22" s="64">
        <v>57.3</v>
      </c>
      <c r="D22" s="63">
        <f t="shared" si="1"/>
        <v>-13.799999999999997</v>
      </c>
      <c r="E22" s="64">
        <v>95</v>
      </c>
      <c r="F22" s="64">
        <v>89.2</v>
      </c>
      <c r="G22" s="63">
        <f t="shared" si="2"/>
        <v>-5.7999999999999972</v>
      </c>
      <c r="H22" s="64">
        <v>99.6</v>
      </c>
      <c r="I22" s="64">
        <v>97.9</v>
      </c>
      <c r="J22" s="63">
        <f t="shared" si="3"/>
        <v>-1.6999999999999886</v>
      </c>
      <c r="K22" s="54">
        <f t="shared" si="0"/>
        <v>28.5</v>
      </c>
      <c r="L22" s="64">
        <f t="shared" si="0"/>
        <v>40.600000000000009</v>
      </c>
      <c r="M22" s="54">
        <f t="shared" si="4"/>
        <v>12.100000000000009</v>
      </c>
      <c r="O22" s="126" t="s">
        <v>160</v>
      </c>
      <c r="P22" s="127">
        <v>44.6</v>
      </c>
      <c r="Q22" s="124">
        <v>-14.5</v>
      </c>
      <c r="R22" s="127">
        <v>65.5</v>
      </c>
      <c r="S22" s="124">
        <v>-13.099999999999994</v>
      </c>
      <c r="T22" s="127">
        <v>90.9</v>
      </c>
      <c r="U22" s="124">
        <v>1.3000000000000114</v>
      </c>
      <c r="V22" s="127">
        <v>46.3</v>
      </c>
      <c r="W22" s="125">
        <v>15.800000000000011</v>
      </c>
    </row>
    <row r="23" spans="1:23" ht="14.5" x14ac:dyDescent="0.35">
      <c r="A23" s="52" t="s">
        <v>146</v>
      </c>
      <c r="B23" s="63">
        <v>36.9</v>
      </c>
      <c r="C23" s="63">
        <v>25.6</v>
      </c>
      <c r="D23" s="63">
        <f t="shared" si="1"/>
        <v>-11.299999999999997</v>
      </c>
      <c r="E23" s="63">
        <v>62.4</v>
      </c>
      <c r="F23" s="63">
        <v>53</v>
      </c>
      <c r="G23" s="63">
        <f t="shared" si="2"/>
        <v>-9.3999999999999986</v>
      </c>
      <c r="H23" s="63">
        <v>83.9</v>
      </c>
      <c r="I23" s="63">
        <v>74.8</v>
      </c>
      <c r="J23" s="63">
        <f t="shared" si="3"/>
        <v>-9.1000000000000085</v>
      </c>
      <c r="K23" s="54">
        <f t="shared" si="0"/>
        <v>47.000000000000007</v>
      </c>
      <c r="L23" s="63">
        <f t="shared" si="0"/>
        <v>49.199999999999996</v>
      </c>
      <c r="M23" s="54">
        <f t="shared" si="4"/>
        <v>2.1999999999999886</v>
      </c>
      <c r="O23" s="122" t="s">
        <v>137</v>
      </c>
      <c r="P23" s="123">
        <v>22.6</v>
      </c>
      <c r="Q23" s="124">
        <v>-4.6999999999999993</v>
      </c>
      <c r="R23" s="123">
        <v>41.9</v>
      </c>
      <c r="S23" s="124">
        <v>-6.1000000000000014</v>
      </c>
      <c r="T23" s="123">
        <v>68.3</v>
      </c>
      <c r="U23" s="124">
        <v>-5.4000000000000057</v>
      </c>
      <c r="V23" s="123">
        <v>45.7</v>
      </c>
      <c r="W23" s="125">
        <v>-0.70000000000000995</v>
      </c>
    </row>
    <row r="24" spans="1:23" ht="14.5" x14ac:dyDescent="0.35">
      <c r="A24" s="52" t="s">
        <v>147</v>
      </c>
      <c r="B24" s="64">
        <v>48.8</v>
      </c>
      <c r="C24" s="64">
        <v>56.3</v>
      </c>
      <c r="D24" s="63">
        <f t="shared" si="1"/>
        <v>7.5</v>
      </c>
      <c r="E24" s="64">
        <v>77.2</v>
      </c>
      <c r="F24" s="64">
        <v>79.8</v>
      </c>
      <c r="G24" s="63">
        <f t="shared" si="2"/>
        <v>2.5999999999999943</v>
      </c>
      <c r="H24" s="64">
        <v>91.5</v>
      </c>
      <c r="I24" s="64">
        <v>92.6</v>
      </c>
      <c r="J24" s="63">
        <f t="shared" si="3"/>
        <v>1.0999999999999943</v>
      </c>
      <c r="K24" s="54">
        <f t="shared" si="0"/>
        <v>42.7</v>
      </c>
      <c r="L24" s="64">
        <f t="shared" si="0"/>
        <v>36.299999999999997</v>
      </c>
      <c r="M24" s="54">
        <f t="shared" si="4"/>
        <v>-6.4000000000000057</v>
      </c>
      <c r="O24" s="126" t="s">
        <v>161</v>
      </c>
      <c r="P24" s="127">
        <v>39.9</v>
      </c>
      <c r="Q24" s="124">
        <v>-34.9</v>
      </c>
      <c r="R24" s="127">
        <v>61.1</v>
      </c>
      <c r="S24" s="124">
        <v>-29.499999999999993</v>
      </c>
      <c r="T24" s="127">
        <v>83.9</v>
      </c>
      <c r="U24" s="124">
        <v>-13.599999999999994</v>
      </c>
      <c r="V24" s="127">
        <v>44</v>
      </c>
      <c r="W24" s="125">
        <v>21.300000000000004</v>
      </c>
    </row>
    <row r="25" spans="1:23" ht="14.5" x14ac:dyDescent="0.35">
      <c r="A25" s="52" t="s">
        <v>148</v>
      </c>
      <c r="B25" s="63">
        <v>47.9</v>
      </c>
      <c r="C25" s="63">
        <v>45.2</v>
      </c>
      <c r="D25" s="63">
        <f t="shared" si="1"/>
        <v>-2.6999999999999957</v>
      </c>
      <c r="E25" s="63">
        <v>73.3</v>
      </c>
      <c r="F25" s="63">
        <v>71.3</v>
      </c>
      <c r="G25" s="63">
        <f t="shared" si="2"/>
        <v>-2</v>
      </c>
      <c r="H25" s="63">
        <v>86</v>
      </c>
      <c r="I25" s="63">
        <v>95.3</v>
      </c>
      <c r="J25" s="63">
        <f t="shared" si="3"/>
        <v>9.2999999999999972</v>
      </c>
      <c r="K25" s="54">
        <f t="shared" si="0"/>
        <v>38.1</v>
      </c>
      <c r="L25" s="63">
        <f t="shared" si="0"/>
        <v>50.099999999999994</v>
      </c>
      <c r="M25" s="54">
        <f t="shared" si="4"/>
        <v>11.999999999999993</v>
      </c>
      <c r="O25" s="122" t="s">
        <v>166</v>
      </c>
      <c r="P25" s="123">
        <v>34.6</v>
      </c>
      <c r="Q25" s="124"/>
      <c r="R25" s="123">
        <v>59.4</v>
      </c>
      <c r="S25" s="124"/>
      <c r="T25" s="123">
        <v>78</v>
      </c>
      <c r="U25" s="124"/>
      <c r="V25" s="123">
        <v>43.4</v>
      </c>
      <c r="W25" s="128"/>
    </row>
    <row r="26" spans="1:23" ht="14.5" x14ac:dyDescent="0.35">
      <c r="A26" s="52" t="s">
        <v>149</v>
      </c>
      <c r="B26" s="64">
        <v>26.7</v>
      </c>
      <c r="C26" s="64">
        <v>29.3</v>
      </c>
      <c r="D26" s="63">
        <f t="shared" si="1"/>
        <v>2.6000000000000014</v>
      </c>
      <c r="E26" s="64">
        <v>48.8</v>
      </c>
      <c r="F26" s="64">
        <v>52.7</v>
      </c>
      <c r="G26" s="63">
        <f t="shared" si="2"/>
        <v>3.9000000000000057</v>
      </c>
      <c r="H26" s="64">
        <v>77.2</v>
      </c>
      <c r="I26" s="64">
        <v>72.599999999999994</v>
      </c>
      <c r="J26" s="63">
        <f t="shared" si="3"/>
        <v>-4.6000000000000085</v>
      </c>
      <c r="K26" s="54">
        <f t="shared" si="0"/>
        <v>50.5</v>
      </c>
      <c r="L26" s="64">
        <f t="shared" si="0"/>
        <v>43.3</v>
      </c>
      <c r="M26" s="54">
        <f t="shared" si="4"/>
        <v>-7.2000000000000028</v>
      </c>
      <c r="O26" s="126" t="s">
        <v>149</v>
      </c>
      <c r="P26" s="127">
        <v>29.3</v>
      </c>
      <c r="Q26" s="124">
        <v>2.6000000000000014</v>
      </c>
      <c r="R26" s="127">
        <v>52.7</v>
      </c>
      <c r="S26" s="124">
        <v>3.9000000000000057</v>
      </c>
      <c r="T26" s="127">
        <v>72.599999999999994</v>
      </c>
      <c r="U26" s="124">
        <v>-4.6000000000000085</v>
      </c>
      <c r="V26" s="127">
        <v>43.3</v>
      </c>
      <c r="W26" s="125">
        <v>-7.2000000000000028</v>
      </c>
    </row>
    <row r="27" spans="1:23" ht="14.5" x14ac:dyDescent="0.35">
      <c r="A27" s="52" t="s">
        <v>150</v>
      </c>
      <c r="B27" s="63">
        <v>37.799999999999997</v>
      </c>
      <c r="C27" s="63">
        <v>34.799999999999997</v>
      </c>
      <c r="D27" s="63">
        <f t="shared" si="1"/>
        <v>-3</v>
      </c>
      <c r="E27" s="63">
        <v>65.3</v>
      </c>
      <c r="F27" s="63">
        <v>63.7</v>
      </c>
      <c r="G27" s="63">
        <f t="shared" si="2"/>
        <v>-1.5999999999999943</v>
      </c>
      <c r="H27" s="63">
        <v>90.9</v>
      </c>
      <c r="I27" s="63">
        <v>84.6</v>
      </c>
      <c r="J27" s="63">
        <f t="shared" si="3"/>
        <v>-6.3000000000000114</v>
      </c>
      <c r="K27" s="54">
        <f t="shared" si="0"/>
        <v>53.100000000000009</v>
      </c>
      <c r="L27" s="63">
        <f t="shared" si="0"/>
        <v>49.8</v>
      </c>
      <c r="M27" s="54">
        <f t="shared" si="4"/>
        <v>-3.3000000000000114</v>
      </c>
      <c r="O27" s="122" t="s">
        <v>145</v>
      </c>
      <c r="P27" s="123">
        <v>57.3</v>
      </c>
      <c r="Q27" s="124">
        <v>-13.799999999999997</v>
      </c>
      <c r="R27" s="123">
        <v>89.2</v>
      </c>
      <c r="S27" s="124">
        <v>-5.7999999999999972</v>
      </c>
      <c r="T27" s="123">
        <v>97.9</v>
      </c>
      <c r="U27" s="124">
        <v>-1.6999999999999886</v>
      </c>
      <c r="V27" s="123">
        <v>40.6</v>
      </c>
      <c r="W27" s="125">
        <v>12.100000000000009</v>
      </c>
    </row>
    <row r="28" spans="1:23" ht="14.5" x14ac:dyDescent="0.35">
      <c r="A28" s="52" t="s">
        <v>151</v>
      </c>
      <c r="B28" s="64">
        <v>66.599999999999994</v>
      </c>
      <c r="C28" s="64">
        <v>63.1</v>
      </c>
      <c r="D28" s="63">
        <f t="shared" si="1"/>
        <v>-3.4999999999999929</v>
      </c>
      <c r="E28" s="64">
        <v>91.4</v>
      </c>
      <c r="F28" s="64">
        <v>91.4</v>
      </c>
      <c r="G28" s="63">
        <f t="shared" si="2"/>
        <v>0</v>
      </c>
      <c r="H28" s="64">
        <v>96.9</v>
      </c>
      <c r="I28" s="64">
        <v>97.9</v>
      </c>
      <c r="J28" s="63">
        <f t="shared" si="3"/>
        <v>1</v>
      </c>
      <c r="K28" s="54">
        <f t="shared" si="0"/>
        <v>30.300000000000011</v>
      </c>
      <c r="L28" s="64">
        <f t="shared" si="0"/>
        <v>34.800000000000004</v>
      </c>
      <c r="M28" s="54">
        <f t="shared" si="4"/>
        <v>4.4999999999999929</v>
      </c>
      <c r="O28" s="126" t="s">
        <v>159</v>
      </c>
      <c r="P28" s="127">
        <v>52.3</v>
      </c>
      <c r="Q28" s="124">
        <v>-16.299999999999997</v>
      </c>
      <c r="R28" s="127">
        <v>78.599999999999994</v>
      </c>
      <c r="S28" s="124">
        <v>-11.600000000000009</v>
      </c>
      <c r="T28" s="127">
        <v>92.2</v>
      </c>
      <c r="U28" s="124">
        <v>-5.3999999999999915</v>
      </c>
      <c r="V28" s="127">
        <v>39.9</v>
      </c>
      <c r="W28" s="125">
        <v>10.900000000000006</v>
      </c>
    </row>
    <row r="29" spans="1:23" ht="14.5" x14ac:dyDescent="0.35">
      <c r="A29" s="52" t="s">
        <v>152</v>
      </c>
      <c r="B29" s="63">
        <v>26.2</v>
      </c>
      <c r="C29" s="63">
        <v>19.100000000000001</v>
      </c>
      <c r="D29" s="63">
        <f t="shared" si="1"/>
        <v>-7.0999999999999979</v>
      </c>
      <c r="E29" s="63">
        <v>53.4</v>
      </c>
      <c r="F29" s="63">
        <v>43</v>
      </c>
      <c r="G29" s="63">
        <f t="shared" si="2"/>
        <v>-10.399999999999999</v>
      </c>
      <c r="H29" s="63">
        <v>82.7</v>
      </c>
      <c r="I29" s="63">
        <v>74.3</v>
      </c>
      <c r="J29" s="63">
        <f t="shared" si="3"/>
        <v>-8.4000000000000057</v>
      </c>
      <c r="K29" s="54">
        <f t="shared" si="0"/>
        <v>56.5</v>
      </c>
      <c r="L29" s="63">
        <f t="shared" si="0"/>
        <v>55.199999999999996</v>
      </c>
      <c r="M29" s="54">
        <f t="shared" si="4"/>
        <v>-1.3000000000000043</v>
      </c>
      <c r="O29" s="122" t="s">
        <v>141</v>
      </c>
      <c r="P29" s="123">
        <v>55.1</v>
      </c>
      <c r="Q29" s="124">
        <v>-4.5</v>
      </c>
      <c r="R29" s="123">
        <v>77</v>
      </c>
      <c r="S29" s="124">
        <v>-6.4000000000000057</v>
      </c>
      <c r="T29" s="123">
        <v>92.8</v>
      </c>
      <c r="U29" s="124">
        <v>-5.2999999999999972</v>
      </c>
      <c r="V29" s="123">
        <v>37.700000000000003</v>
      </c>
      <c r="W29" s="125">
        <v>-0.79999999999999716</v>
      </c>
    </row>
    <row r="30" spans="1:23" ht="14.5" x14ac:dyDescent="0.35">
      <c r="A30" s="52" t="s">
        <v>153</v>
      </c>
      <c r="B30" s="64">
        <v>36.5</v>
      </c>
      <c r="C30" s="64">
        <v>24.1</v>
      </c>
      <c r="D30" s="63">
        <f t="shared" si="1"/>
        <v>-12.399999999999999</v>
      </c>
      <c r="E30" s="64">
        <v>65.3</v>
      </c>
      <c r="F30" s="64">
        <v>47.1</v>
      </c>
      <c r="G30" s="63">
        <f t="shared" si="2"/>
        <v>-18.199999999999996</v>
      </c>
      <c r="H30" s="64">
        <v>85.6</v>
      </c>
      <c r="I30" s="64">
        <v>76.8</v>
      </c>
      <c r="J30" s="63">
        <f t="shared" si="3"/>
        <v>-8.7999999999999972</v>
      </c>
      <c r="K30" s="54">
        <f t="shared" si="0"/>
        <v>49.099999999999994</v>
      </c>
      <c r="L30" s="64">
        <f t="shared" si="0"/>
        <v>52.699999999999996</v>
      </c>
      <c r="M30" s="54">
        <f t="shared" si="4"/>
        <v>3.6000000000000014</v>
      </c>
      <c r="O30" s="126" t="s">
        <v>142</v>
      </c>
      <c r="P30" s="127">
        <v>44.6</v>
      </c>
      <c r="Q30" s="124">
        <v>-8.1999999999999957</v>
      </c>
      <c r="R30" s="127">
        <v>62.5</v>
      </c>
      <c r="S30" s="124">
        <v>-13.099999999999994</v>
      </c>
      <c r="T30" s="127">
        <v>80.900000000000006</v>
      </c>
      <c r="U30" s="124">
        <v>-9.1999999999999886</v>
      </c>
      <c r="V30" s="127">
        <v>36.299999999999997</v>
      </c>
      <c r="W30" s="125">
        <v>-0.99999999999999289</v>
      </c>
    </row>
    <row r="31" spans="1:23" ht="14.5" x14ac:dyDescent="0.35">
      <c r="A31" s="52" t="s">
        <v>154</v>
      </c>
      <c r="B31" s="63">
        <v>71.2</v>
      </c>
      <c r="C31" s="63">
        <v>58.7</v>
      </c>
      <c r="D31" s="63">
        <f t="shared" si="1"/>
        <v>-12.5</v>
      </c>
      <c r="E31" s="63">
        <v>86.9</v>
      </c>
      <c r="F31" s="63">
        <v>84.2</v>
      </c>
      <c r="G31" s="63">
        <f t="shared" si="2"/>
        <v>-2.7000000000000028</v>
      </c>
      <c r="H31" s="63">
        <v>96.6</v>
      </c>
      <c r="I31" s="63">
        <v>93.6</v>
      </c>
      <c r="J31" s="63">
        <f t="shared" si="3"/>
        <v>-3</v>
      </c>
      <c r="K31" s="54">
        <f t="shared" si="0"/>
        <v>25.399999999999991</v>
      </c>
      <c r="L31" s="63">
        <f t="shared" si="0"/>
        <v>34.899999999999991</v>
      </c>
      <c r="M31" s="54">
        <f t="shared" si="4"/>
        <v>9.5</v>
      </c>
      <c r="O31" s="122" t="s">
        <v>147</v>
      </c>
      <c r="P31" s="123">
        <v>56.3</v>
      </c>
      <c r="Q31" s="124">
        <v>7.5</v>
      </c>
      <c r="R31" s="123">
        <v>79.8</v>
      </c>
      <c r="S31" s="124">
        <v>2.5999999999999943</v>
      </c>
      <c r="T31" s="123">
        <v>92.6</v>
      </c>
      <c r="U31" s="124">
        <v>1.0999999999999943</v>
      </c>
      <c r="V31" s="123">
        <v>36.299999999999997</v>
      </c>
      <c r="W31" s="125">
        <v>-6.4000000000000057</v>
      </c>
    </row>
    <row r="32" spans="1:23" ht="14.5" x14ac:dyDescent="0.35">
      <c r="A32" s="52" t="s">
        <v>155</v>
      </c>
      <c r="B32" s="64">
        <v>79.099999999999994</v>
      </c>
      <c r="C32" s="64">
        <v>65.599999999999994</v>
      </c>
      <c r="D32" s="63">
        <f t="shared" si="1"/>
        <v>-13.5</v>
      </c>
      <c r="E32" s="64">
        <v>92.9</v>
      </c>
      <c r="F32" s="64">
        <v>86.9</v>
      </c>
      <c r="G32" s="63">
        <f t="shared" si="2"/>
        <v>-6</v>
      </c>
      <c r="H32" s="64">
        <v>98.7</v>
      </c>
      <c r="I32" s="64">
        <v>93.7</v>
      </c>
      <c r="J32" s="63">
        <f t="shared" si="3"/>
        <v>-5</v>
      </c>
      <c r="K32" s="54">
        <f t="shared" si="0"/>
        <v>19.600000000000009</v>
      </c>
      <c r="L32" s="64">
        <f t="shared" si="0"/>
        <v>28.100000000000009</v>
      </c>
      <c r="M32" s="54">
        <f t="shared" si="4"/>
        <v>8.5</v>
      </c>
      <c r="O32" s="126" t="s">
        <v>139</v>
      </c>
      <c r="P32" s="127">
        <v>46.3</v>
      </c>
      <c r="Q32" s="124">
        <v>-17.5</v>
      </c>
      <c r="R32" s="127">
        <v>68.400000000000006</v>
      </c>
      <c r="S32" s="124">
        <v>-18.599999999999994</v>
      </c>
      <c r="T32" s="127">
        <v>82.4</v>
      </c>
      <c r="U32" s="124">
        <v>-11.5</v>
      </c>
      <c r="V32" s="127">
        <v>36.1</v>
      </c>
      <c r="W32" s="125">
        <v>6</v>
      </c>
    </row>
    <row r="33" spans="1:23" ht="14.5" x14ac:dyDescent="0.35">
      <c r="A33" s="52" t="s">
        <v>156</v>
      </c>
      <c r="B33" s="63">
        <v>23.2</v>
      </c>
      <c r="C33" s="63">
        <v>20.5</v>
      </c>
      <c r="D33" s="63">
        <f t="shared" si="1"/>
        <v>-2.6999999999999993</v>
      </c>
      <c r="E33" s="63">
        <v>48.6</v>
      </c>
      <c r="F33" s="63">
        <v>44.4</v>
      </c>
      <c r="G33" s="63">
        <f t="shared" si="2"/>
        <v>-4.2000000000000028</v>
      </c>
      <c r="H33" s="63">
        <v>76.099999999999994</v>
      </c>
      <c r="I33" s="63">
        <v>71.2</v>
      </c>
      <c r="J33" s="63">
        <f t="shared" si="3"/>
        <v>-4.8999999999999915</v>
      </c>
      <c r="K33" s="54">
        <f t="shared" si="0"/>
        <v>52.899999999999991</v>
      </c>
      <c r="L33" s="63">
        <f t="shared" si="0"/>
        <v>50.7</v>
      </c>
      <c r="M33" s="54">
        <f t="shared" si="4"/>
        <v>-2.1999999999999886</v>
      </c>
      <c r="O33" s="122" t="s">
        <v>144</v>
      </c>
      <c r="P33" s="123">
        <v>60.2</v>
      </c>
      <c r="Q33" s="124">
        <v>-17.700000000000003</v>
      </c>
      <c r="R33" s="123">
        <v>86.9</v>
      </c>
      <c r="S33" s="124">
        <v>-8.5</v>
      </c>
      <c r="T33" s="123">
        <v>95.2</v>
      </c>
      <c r="U33" s="124">
        <v>-3</v>
      </c>
      <c r="V33" s="123">
        <v>35</v>
      </c>
      <c r="W33" s="125">
        <v>14.700000000000003</v>
      </c>
    </row>
    <row r="34" spans="1:23" ht="14.5" x14ac:dyDescent="0.35">
      <c r="A34" s="52" t="s">
        <v>157</v>
      </c>
      <c r="B34" s="64">
        <v>48.6</v>
      </c>
      <c r="C34" s="64">
        <v>46.9</v>
      </c>
      <c r="D34" s="63">
        <f t="shared" si="1"/>
        <v>-1.7000000000000028</v>
      </c>
      <c r="E34" s="64">
        <v>80.400000000000006</v>
      </c>
      <c r="F34" s="64">
        <v>82.3</v>
      </c>
      <c r="G34" s="63">
        <f t="shared" si="2"/>
        <v>1.8999999999999915</v>
      </c>
      <c r="H34" s="64">
        <v>96.8</v>
      </c>
      <c r="I34" s="64">
        <v>93.9</v>
      </c>
      <c r="J34" s="63">
        <f t="shared" si="3"/>
        <v>-2.8999999999999915</v>
      </c>
      <c r="K34" s="54">
        <f t="shared" si="0"/>
        <v>48.199999999999996</v>
      </c>
      <c r="L34" s="64">
        <f t="shared" si="0"/>
        <v>47.000000000000007</v>
      </c>
      <c r="M34" s="54">
        <f t="shared" si="4"/>
        <v>-1.1999999999999886</v>
      </c>
      <c r="O34" s="126" t="s">
        <v>154</v>
      </c>
      <c r="P34" s="127">
        <v>58.7</v>
      </c>
      <c r="Q34" s="124">
        <v>-12.5</v>
      </c>
      <c r="R34" s="127">
        <v>84.2</v>
      </c>
      <c r="S34" s="124">
        <v>-2.7000000000000028</v>
      </c>
      <c r="T34" s="127">
        <v>93.6</v>
      </c>
      <c r="U34" s="124">
        <v>-3</v>
      </c>
      <c r="V34" s="127">
        <v>34.9</v>
      </c>
      <c r="W34" s="125">
        <v>9.5</v>
      </c>
    </row>
    <row r="35" spans="1:23" ht="14.5" x14ac:dyDescent="0.35">
      <c r="A35" s="52" t="s">
        <v>158</v>
      </c>
      <c r="B35" s="63">
        <v>15.5</v>
      </c>
      <c r="C35" s="63">
        <v>6.9</v>
      </c>
      <c r="D35" s="63">
        <f t="shared" si="1"/>
        <v>-8.6</v>
      </c>
      <c r="E35" s="63">
        <v>34.5</v>
      </c>
      <c r="F35" s="63">
        <v>25</v>
      </c>
      <c r="G35" s="63">
        <f t="shared" si="2"/>
        <v>-9.5</v>
      </c>
      <c r="H35" s="63">
        <v>63.8</v>
      </c>
      <c r="I35" s="63">
        <v>54.2</v>
      </c>
      <c r="J35" s="63">
        <f t="shared" si="3"/>
        <v>-9.5999999999999943</v>
      </c>
      <c r="K35" s="54">
        <f t="shared" si="0"/>
        <v>48.3</v>
      </c>
      <c r="L35" s="63">
        <f t="shared" si="0"/>
        <v>47.300000000000004</v>
      </c>
      <c r="M35" s="54">
        <f t="shared" si="4"/>
        <v>-0.99999999999999289</v>
      </c>
      <c r="O35" s="122" t="s">
        <v>151</v>
      </c>
      <c r="P35" s="123">
        <v>63.1</v>
      </c>
      <c r="Q35" s="124">
        <v>-3.4999999999999929</v>
      </c>
      <c r="R35" s="123">
        <v>91.4</v>
      </c>
      <c r="S35" s="124">
        <v>0</v>
      </c>
      <c r="T35" s="123">
        <v>97.9</v>
      </c>
      <c r="U35" s="124">
        <v>1</v>
      </c>
      <c r="V35" s="123">
        <v>34.799999999999997</v>
      </c>
      <c r="W35" s="125">
        <v>4.4999999999999929</v>
      </c>
    </row>
    <row r="36" spans="1:23" ht="14.5" x14ac:dyDescent="0.35">
      <c r="A36" s="52" t="s">
        <v>159</v>
      </c>
      <c r="B36" s="64">
        <v>68.599999999999994</v>
      </c>
      <c r="C36" s="64">
        <v>52.3</v>
      </c>
      <c r="D36" s="63">
        <f t="shared" si="1"/>
        <v>-16.299999999999997</v>
      </c>
      <c r="E36" s="64">
        <v>90.2</v>
      </c>
      <c r="F36" s="64">
        <v>78.599999999999994</v>
      </c>
      <c r="G36" s="63">
        <f t="shared" si="2"/>
        <v>-11.600000000000009</v>
      </c>
      <c r="H36" s="64">
        <v>97.6</v>
      </c>
      <c r="I36" s="64">
        <v>92.2</v>
      </c>
      <c r="J36" s="63">
        <f t="shared" si="3"/>
        <v>-5.3999999999999915</v>
      </c>
      <c r="K36" s="54">
        <f t="shared" si="0"/>
        <v>29</v>
      </c>
      <c r="L36" s="64">
        <f t="shared" si="0"/>
        <v>39.900000000000006</v>
      </c>
      <c r="M36" s="54">
        <f t="shared" si="4"/>
        <v>10.900000000000006</v>
      </c>
      <c r="O36" s="126" t="s">
        <v>140</v>
      </c>
      <c r="P36" s="127">
        <v>59.4</v>
      </c>
      <c r="Q36" s="124">
        <v>2.6999999999999957</v>
      </c>
      <c r="R36" s="127">
        <v>71.599999999999994</v>
      </c>
      <c r="S36" s="124">
        <v>-0.80000000000001137</v>
      </c>
      <c r="T36" s="127">
        <v>91.7</v>
      </c>
      <c r="U36" s="124">
        <v>-3.2999999999999972</v>
      </c>
      <c r="V36" s="127">
        <v>32.299999999999997</v>
      </c>
      <c r="W36" s="125">
        <v>-5.9999999999999929</v>
      </c>
    </row>
    <row r="37" spans="1:23" ht="14.5" x14ac:dyDescent="0.35">
      <c r="A37" s="52" t="s">
        <v>160</v>
      </c>
      <c r="B37" s="63">
        <v>59.1</v>
      </c>
      <c r="C37" s="63">
        <v>44.6</v>
      </c>
      <c r="D37" s="63">
        <f t="shared" si="1"/>
        <v>-14.5</v>
      </c>
      <c r="E37" s="63">
        <v>78.599999999999994</v>
      </c>
      <c r="F37" s="63">
        <v>65.5</v>
      </c>
      <c r="G37" s="63">
        <f t="shared" si="2"/>
        <v>-13.099999999999994</v>
      </c>
      <c r="H37" s="63">
        <v>89.6</v>
      </c>
      <c r="I37" s="63">
        <v>90.9</v>
      </c>
      <c r="J37" s="63">
        <f t="shared" si="3"/>
        <v>1.3000000000000114</v>
      </c>
      <c r="K37" s="54">
        <f t="shared" si="0"/>
        <v>30.499999999999993</v>
      </c>
      <c r="L37" s="63">
        <f t="shared" si="0"/>
        <v>46.300000000000004</v>
      </c>
      <c r="M37" s="54">
        <f t="shared" si="4"/>
        <v>15.800000000000011</v>
      </c>
      <c r="O37" s="122" t="s">
        <v>164</v>
      </c>
      <c r="P37" s="123">
        <v>37.4</v>
      </c>
      <c r="Q37" s="124">
        <v>-6.2000000000000028</v>
      </c>
      <c r="R37" s="123">
        <v>54.3</v>
      </c>
      <c r="S37" s="124">
        <v>0.69999999999999574</v>
      </c>
      <c r="T37" s="123">
        <v>66.3</v>
      </c>
      <c r="U37" s="124">
        <v>-4.1000000000000085</v>
      </c>
      <c r="V37" s="123">
        <v>28.9</v>
      </c>
      <c r="W37" s="125">
        <v>2.0999999999999943</v>
      </c>
    </row>
    <row r="38" spans="1:23" ht="14.5" x14ac:dyDescent="0.35">
      <c r="A38" s="52" t="s">
        <v>161</v>
      </c>
      <c r="B38" s="64">
        <v>74.8</v>
      </c>
      <c r="C38" s="64">
        <v>39.9</v>
      </c>
      <c r="D38" s="63">
        <f t="shared" si="1"/>
        <v>-34.9</v>
      </c>
      <c r="E38" s="64">
        <v>90.6</v>
      </c>
      <c r="F38" s="64">
        <v>61.1</v>
      </c>
      <c r="G38" s="63">
        <f t="shared" si="2"/>
        <v>-29.499999999999993</v>
      </c>
      <c r="H38" s="64">
        <v>97.5</v>
      </c>
      <c r="I38" s="64">
        <v>83.9</v>
      </c>
      <c r="J38" s="63">
        <f t="shared" si="3"/>
        <v>-13.599999999999994</v>
      </c>
      <c r="K38" s="54">
        <f t="shared" si="0"/>
        <v>22.700000000000003</v>
      </c>
      <c r="L38" s="64">
        <f t="shared" si="0"/>
        <v>44.000000000000007</v>
      </c>
      <c r="M38" s="54">
        <f t="shared" si="4"/>
        <v>21.300000000000004</v>
      </c>
      <c r="O38" s="126" t="s">
        <v>155</v>
      </c>
      <c r="P38" s="127">
        <v>65.599999999999994</v>
      </c>
      <c r="Q38" s="124">
        <v>-13.5</v>
      </c>
      <c r="R38" s="127">
        <v>86.9</v>
      </c>
      <c r="S38" s="124">
        <v>-6</v>
      </c>
      <c r="T38" s="127">
        <v>93.7</v>
      </c>
      <c r="U38" s="124">
        <v>-5</v>
      </c>
      <c r="V38" s="127">
        <v>28.1</v>
      </c>
      <c r="W38" s="125">
        <v>8.5</v>
      </c>
    </row>
    <row r="39" spans="1:23" ht="14.5" x14ac:dyDescent="0.35">
      <c r="A39" s="52" t="s">
        <v>162</v>
      </c>
      <c r="B39" s="63">
        <v>78.7</v>
      </c>
      <c r="C39" s="63">
        <v>72.2</v>
      </c>
      <c r="D39" s="63">
        <f t="shared" si="1"/>
        <v>-6.5</v>
      </c>
      <c r="E39" s="63">
        <v>95.1</v>
      </c>
      <c r="F39" s="63">
        <v>88</v>
      </c>
      <c r="G39" s="63">
        <f t="shared" si="2"/>
        <v>-7.0999999999999943</v>
      </c>
      <c r="H39" s="63">
        <v>97.4</v>
      </c>
      <c r="I39" s="63">
        <v>94.6</v>
      </c>
      <c r="J39" s="63">
        <f t="shared" si="3"/>
        <v>-2.8000000000000114</v>
      </c>
      <c r="K39" s="54">
        <f t="shared" si="0"/>
        <v>18.700000000000003</v>
      </c>
      <c r="L39" s="63">
        <f t="shared" si="0"/>
        <v>22.399999999999991</v>
      </c>
      <c r="M39" s="54">
        <f t="shared" si="4"/>
        <v>3.6999999999999886</v>
      </c>
      <c r="O39" s="122" t="s">
        <v>136</v>
      </c>
      <c r="P39" s="123">
        <v>71.400000000000006</v>
      </c>
      <c r="Q39" s="124">
        <v>-3.3999999999999915</v>
      </c>
      <c r="R39" s="123">
        <v>94.6</v>
      </c>
      <c r="S39" s="124">
        <v>2.6999999999999886</v>
      </c>
      <c r="T39" s="123">
        <v>97.9</v>
      </c>
      <c r="U39" s="124">
        <v>-1.0999999999999943</v>
      </c>
      <c r="V39" s="123">
        <v>26.5</v>
      </c>
      <c r="W39" s="125">
        <v>2.2999999999999972</v>
      </c>
    </row>
    <row r="40" spans="1:23" ht="14.5" x14ac:dyDescent="0.35">
      <c r="A40" s="52" t="s">
        <v>163</v>
      </c>
      <c r="B40" s="64">
        <v>89</v>
      </c>
      <c r="C40" s="64">
        <v>76.900000000000006</v>
      </c>
      <c r="D40" s="63">
        <f t="shared" si="1"/>
        <v>-12.099999999999994</v>
      </c>
      <c r="E40" s="64">
        <v>97</v>
      </c>
      <c r="F40" s="64">
        <v>88</v>
      </c>
      <c r="G40" s="63">
        <f t="shared" si="2"/>
        <v>-9</v>
      </c>
      <c r="H40" s="64">
        <v>99</v>
      </c>
      <c r="I40" s="64">
        <v>94.4</v>
      </c>
      <c r="J40" s="63">
        <f t="shared" si="3"/>
        <v>-4.5999999999999943</v>
      </c>
      <c r="K40" s="54">
        <f t="shared" si="0"/>
        <v>10</v>
      </c>
      <c r="L40" s="64">
        <f t="shared" si="0"/>
        <v>17.5</v>
      </c>
      <c r="M40" s="54">
        <f t="shared" si="4"/>
        <v>7.5</v>
      </c>
      <c r="O40" s="126" t="s">
        <v>162</v>
      </c>
      <c r="P40" s="127">
        <v>72.2</v>
      </c>
      <c r="Q40" s="124">
        <v>-6.5</v>
      </c>
      <c r="R40" s="127">
        <v>88</v>
      </c>
      <c r="S40" s="124">
        <v>-7.0999999999999943</v>
      </c>
      <c r="T40" s="127">
        <v>94.6</v>
      </c>
      <c r="U40" s="124">
        <v>-2.8000000000000114</v>
      </c>
      <c r="V40" s="127">
        <v>22.4</v>
      </c>
      <c r="W40" s="125">
        <v>3.6999999999999886</v>
      </c>
    </row>
    <row r="41" spans="1:23" ht="14.5" x14ac:dyDescent="0.35">
      <c r="A41" s="52" t="s">
        <v>164</v>
      </c>
      <c r="B41" s="64">
        <v>43.6</v>
      </c>
      <c r="C41" s="64">
        <v>37.4</v>
      </c>
      <c r="D41" s="63">
        <f t="shared" si="1"/>
        <v>-6.2000000000000028</v>
      </c>
      <c r="E41" s="64">
        <v>53.6</v>
      </c>
      <c r="F41" s="64">
        <v>54.3</v>
      </c>
      <c r="G41" s="63">
        <f t="shared" si="2"/>
        <v>0.69999999999999574</v>
      </c>
      <c r="H41" s="64">
        <v>70.400000000000006</v>
      </c>
      <c r="I41" s="64">
        <v>66.3</v>
      </c>
      <c r="J41" s="63">
        <f t="shared" si="3"/>
        <v>-4.1000000000000085</v>
      </c>
      <c r="K41" s="54">
        <f t="shared" si="0"/>
        <v>26.800000000000004</v>
      </c>
      <c r="L41" s="64">
        <f t="shared" si="0"/>
        <v>28.9</v>
      </c>
      <c r="M41" s="54">
        <f t="shared" si="4"/>
        <v>2.0999999999999943</v>
      </c>
      <c r="O41" s="122" t="s">
        <v>163</v>
      </c>
      <c r="P41" s="123">
        <v>76.900000000000006</v>
      </c>
      <c r="Q41" s="124">
        <v>-12.099999999999994</v>
      </c>
      <c r="R41" s="123">
        <v>88</v>
      </c>
      <c r="S41" s="124">
        <v>-9</v>
      </c>
      <c r="T41" s="123">
        <v>94.4</v>
      </c>
      <c r="U41" s="124">
        <v>-4.5999999999999943</v>
      </c>
      <c r="V41" s="123">
        <v>17.5</v>
      </c>
      <c r="W41" s="125">
        <v>7.5</v>
      </c>
    </row>
    <row r="42" spans="1:23" ht="14.5" x14ac:dyDescent="0.35">
      <c r="A42" s="52" t="s">
        <v>166</v>
      </c>
      <c r="B42" s="63" t="s">
        <v>165</v>
      </c>
      <c r="C42" s="63">
        <v>34.6</v>
      </c>
      <c r="D42" s="63"/>
      <c r="E42" s="63" t="s">
        <v>165</v>
      </c>
      <c r="F42" s="63">
        <v>59.4</v>
      </c>
      <c r="G42" s="63"/>
      <c r="H42" s="63" t="s">
        <v>165</v>
      </c>
      <c r="I42" s="63">
        <v>78</v>
      </c>
      <c r="J42" s="63"/>
      <c r="L42" s="64">
        <f>I42-C42</f>
        <v>43.4</v>
      </c>
      <c r="O42" s="126" t="s">
        <v>173</v>
      </c>
      <c r="P42" s="127">
        <v>82.3</v>
      </c>
      <c r="Q42" s="124">
        <v>-5.2999999999999972</v>
      </c>
      <c r="R42" s="127">
        <v>91.9</v>
      </c>
      <c r="S42" s="124">
        <v>-2.8999999999999915</v>
      </c>
      <c r="T42" s="127">
        <v>98.3</v>
      </c>
      <c r="U42" s="124">
        <v>-1</v>
      </c>
      <c r="V42" s="127">
        <v>16</v>
      </c>
      <c r="W42" s="125">
        <v>4.2999999999999972</v>
      </c>
    </row>
    <row r="44" spans="1:23" ht="14.5" x14ac:dyDescent="0.35">
      <c r="A44" s="49" t="s">
        <v>196</v>
      </c>
    </row>
    <row r="45" spans="1:23" ht="14.5" x14ac:dyDescent="0.35">
      <c r="A45" s="49" t="s">
        <v>165</v>
      </c>
      <c r="C45" s="47" t="s">
        <v>203</v>
      </c>
      <c r="D45" s="47"/>
    </row>
    <row r="46" spans="1:23" ht="14.5" x14ac:dyDescent="0.35">
      <c r="A46" s="49" t="s">
        <v>197</v>
      </c>
    </row>
    <row r="47" spans="1:23" ht="14.5" x14ac:dyDescent="0.35">
      <c r="A47" s="49" t="s">
        <v>195</v>
      </c>
      <c r="C47" s="47" t="s">
        <v>204</v>
      </c>
      <c r="D47" s="47"/>
    </row>
  </sheetData>
  <mergeCells count="8">
    <mergeCell ref="P10:Q10"/>
    <mergeCell ref="R10:S10"/>
    <mergeCell ref="T10:U10"/>
    <mergeCell ref="V10:W10"/>
    <mergeCell ref="B10:D10"/>
    <mergeCell ref="E10:G10"/>
    <mergeCell ref="H10:J10"/>
    <mergeCell ref="K10:M10"/>
  </mergeCells>
  <conditionalFormatting sqref="D12:D42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2:G42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2:J42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2:M41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2:Q4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2:S4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2:U4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2:W4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2:W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C4" r:id="rId1" xr:uid="{C0D8A4FB-F125-46C0-9B40-C883086A41B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DBDC-0B8A-40B1-8676-D95A501F775A}">
  <dimension ref="A1:E47"/>
  <sheetViews>
    <sheetView zoomScale="80" zoomScaleNormal="80" workbookViewId="0">
      <selection activeCell="B3" sqref="B3:B4"/>
    </sheetView>
  </sheetViews>
  <sheetFormatPr defaultColWidth="8.7265625" defaultRowHeight="11.5" customHeight="1" x14ac:dyDescent="0.35"/>
  <cols>
    <col min="1" max="1" width="29.81640625" style="48" customWidth="1"/>
    <col min="2" max="2" width="10" style="48" customWidth="1"/>
    <col min="3" max="16384" width="8.7265625" style="48"/>
  </cols>
  <sheetData>
    <row r="1" spans="1:5" ht="11.5" customHeight="1" x14ac:dyDescent="0.35">
      <c r="A1" s="49" t="s">
        <v>205</v>
      </c>
    </row>
    <row r="2" spans="1:5" ht="11.5" customHeight="1" x14ac:dyDescent="0.35">
      <c r="A2" s="49" t="s">
        <v>179</v>
      </c>
      <c r="B2" s="48" t="s">
        <v>206</v>
      </c>
    </row>
    <row r="3" spans="1:5" ht="11.5" customHeight="1" x14ac:dyDescent="0.35">
      <c r="A3" s="49" t="s">
        <v>181</v>
      </c>
      <c r="B3" s="173">
        <v>45451</v>
      </c>
    </row>
    <row r="4" spans="1:5" ht="11.5" customHeight="1" x14ac:dyDescent="0.35">
      <c r="A4" s="49" t="s">
        <v>182</v>
      </c>
      <c r="B4" s="165" t="s">
        <v>207</v>
      </c>
    </row>
    <row r="6" spans="1:5" ht="11.5" customHeight="1" x14ac:dyDescent="0.35">
      <c r="A6" s="49" t="s">
        <v>184</v>
      </c>
      <c r="B6" s="171" t="s">
        <v>185</v>
      </c>
    </row>
    <row r="7" spans="1:5" ht="11.5" customHeight="1" x14ac:dyDescent="0.35">
      <c r="A7" s="49" t="s">
        <v>188</v>
      </c>
      <c r="B7" s="172" t="s">
        <v>189</v>
      </c>
    </row>
    <row r="8" spans="1:5" ht="11.5" customHeight="1" x14ac:dyDescent="0.35">
      <c r="A8" s="49" t="s">
        <v>208</v>
      </c>
      <c r="B8" s="171" t="s">
        <v>189</v>
      </c>
    </row>
    <row r="9" spans="1:5" ht="11.5" customHeight="1" x14ac:dyDescent="0.35">
      <c r="A9" s="49" t="s">
        <v>190</v>
      </c>
      <c r="B9" s="172" t="s">
        <v>191</v>
      </c>
    </row>
    <row r="11" spans="1:5" ht="11.5" customHeight="1" x14ac:dyDescent="0.35">
      <c r="A11" s="50"/>
      <c r="B11" s="65" t="s">
        <v>192</v>
      </c>
      <c r="C11" s="65" t="s">
        <v>193</v>
      </c>
      <c r="D11" s="66"/>
      <c r="E11" s="67" t="s">
        <v>209</v>
      </c>
    </row>
    <row r="12" spans="1:5" ht="11.5" customHeight="1" x14ac:dyDescent="0.35">
      <c r="A12" s="52" t="s">
        <v>194</v>
      </c>
      <c r="B12" s="53">
        <v>42.9</v>
      </c>
      <c r="C12" s="53">
        <v>42.4</v>
      </c>
      <c r="D12" s="59">
        <f t="shared" ref="D12:D35" si="0">C12-B12</f>
        <v>-0.5</v>
      </c>
      <c r="E12" s="57" t="s">
        <v>209</v>
      </c>
    </row>
    <row r="13" spans="1:5" ht="11.5" customHeight="1" x14ac:dyDescent="0.35">
      <c r="A13" s="52" t="s">
        <v>173</v>
      </c>
      <c r="B13" s="53">
        <v>83.7</v>
      </c>
      <c r="C13" s="53">
        <v>82.8</v>
      </c>
      <c r="D13" s="59">
        <f t="shared" si="0"/>
        <v>-0.90000000000000568</v>
      </c>
      <c r="E13" s="57" t="s">
        <v>209</v>
      </c>
    </row>
    <row r="14" spans="1:5" ht="11.5" customHeight="1" x14ac:dyDescent="0.35">
      <c r="A14" s="52" t="s">
        <v>144</v>
      </c>
      <c r="B14" s="53">
        <v>55.4</v>
      </c>
      <c r="C14" s="58">
        <v>65</v>
      </c>
      <c r="D14" s="59">
        <f t="shared" si="0"/>
        <v>9.6000000000000014</v>
      </c>
      <c r="E14" s="57" t="s">
        <v>209</v>
      </c>
    </row>
    <row r="15" spans="1:5" ht="11.5" customHeight="1" x14ac:dyDescent="0.35">
      <c r="A15" s="52" t="s">
        <v>151</v>
      </c>
      <c r="B15" s="55">
        <v>61.8</v>
      </c>
      <c r="C15" s="55">
        <v>56.9</v>
      </c>
      <c r="D15" s="59">
        <f t="shared" si="0"/>
        <v>-4.8999999999999986</v>
      </c>
      <c r="E15" s="68" t="s">
        <v>209</v>
      </c>
    </row>
    <row r="16" spans="1:5" ht="11.5" customHeight="1" x14ac:dyDescent="0.35">
      <c r="A16" s="52" t="s">
        <v>163</v>
      </c>
      <c r="B16" s="55">
        <v>54.3</v>
      </c>
      <c r="C16" s="55">
        <v>51.9</v>
      </c>
      <c r="D16" s="59">
        <f t="shared" si="0"/>
        <v>-2.3999999999999986</v>
      </c>
      <c r="E16" s="68" t="s">
        <v>209</v>
      </c>
    </row>
    <row r="17" spans="1:5" ht="11.5" customHeight="1" x14ac:dyDescent="0.35">
      <c r="A17" s="52" t="s">
        <v>136</v>
      </c>
      <c r="B17" s="53">
        <v>53.9</v>
      </c>
      <c r="C17" s="53">
        <v>50.7</v>
      </c>
      <c r="D17" s="59">
        <f t="shared" si="0"/>
        <v>-3.1999999999999957</v>
      </c>
      <c r="E17" s="57" t="s">
        <v>209</v>
      </c>
    </row>
    <row r="18" spans="1:5" ht="11.5" customHeight="1" x14ac:dyDescent="0.35">
      <c r="A18" s="52" t="s">
        <v>162</v>
      </c>
      <c r="B18" s="53">
        <v>52.2</v>
      </c>
      <c r="C18" s="53">
        <v>50.5</v>
      </c>
      <c r="D18" s="59">
        <f t="shared" si="0"/>
        <v>-1.7000000000000028</v>
      </c>
      <c r="E18" s="57" t="s">
        <v>195</v>
      </c>
    </row>
    <row r="19" spans="1:5" ht="11.5" customHeight="1" x14ac:dyDescent="0.35">
      <c r="A19" s="52" t="s">
        <v>160</v>
      </c>
      <c r="B19" s="53">
        <v>56.8</v>
      </c>
      <c r="C19" s="53">
        <v>48.7</v>
      </c>
      <c r="D19" s="59">
        <f t="shared" si="0"/>
        <v>-8.0999999999999943</v>
      </c>
      <c r="E19" s="57" t="s">
        <v>209</v>
      </c>
    </row>
    <row r="20" spans="1:5" ht="11.5" customHeight="1" x14ac:dyDescent="0.35">
      <c r="A20" s="52" t="s">
        <v>159</v>
      </c>
      <c r="B20" s="55">
        <v>58.3</v>
      </c>
      <c r="C20" s="55">
        <v>47.2</v>
      </c>
      <c r="D20" s="59">
        <f t="shared" si="0"/>
        <v>-11.099999999999994</v>
      </c>
      <c r="E20" s="68" t="s">
        <v>209</v>
      </c>
    </row>
    <row r="21" spans="1:5" ht="11.5" customHeight="1" x14ac:dyDescent="0.35">
      <c r="A21" s="52" t="s">
        <v>145</v>
      </c>
      <c r="B21" s="55">
        <v>48.3</v>
      </c>
      <c r="C21" s="55">
        <v>46.6</v>
      </c>
      <c r="D21" s="59">
        <f t="shared" si="0"/>
        <v>-1.6999999999999957</v>
      </c>
      <c r="E21" s="68" t="s">
        <v>209</v>
      </c>
    </row>
    <row r="22" spans="1:5" ht="11.5" customHeight="1" x14ac:dyDescent="0.35">
      <c r="A22" s="52" t="s">
        <v>147</v>
      </c>
      <c r="B22" s="55">
        <v>45.9</v>
      </c>
      <c r="C22" s="55">
        <v>44.6</v>
      </c>
      <c r="D22" s="59">
        <f t="shared" si="0"/>
        <v>-1.2999999999999972</v>
      </c>
      <c r="E22" s="68" t="s">
        <v>209</v>
      </c>
    </row>
    <row r="23" spans="1:5" ht="11.5" customHeight="1" x14ac:dyDescent="0.35">
      <c r="A23" s="52" t="s">
        <v>140</v>
      </c>
      <c r="B23" s="53">
        <v>38.1</v>
      </c>
      <c r="C23" s="53">
        <v>43.7</v>
      </c>
      <c r="D23" s="59">
        <f t="shared" si="0"/>
        <v>5.6000000000000014</v>
      </c>
      <c r="E23" s="57" t="s">
        <v>209</v>
      </c>
    </row>
    <row r="24" spans="1:5" ht="11.5" customHeight="1" x14ac:dyDescent="0.35">
      <c r="A24" s="52" t="s">
        <v>157</v>
      </c>
      <c r="B24" s="55">
        <v>46.3</v>
      </c>
      <c r="C24" s="55">
        <v>42.6</v>
      </c>
      <c r="D24" s="59">
        <f t="shared" si="0"/>
        <v>-3.6999999999999957</v>
      </c>
      <c r="E24" s="68" t="s">
        <v>209</v>
      </c>
    </row>
    <row r="25" spans="1:5" ht="11.5" customHeight="1" x14ac:dyDescent="0.35">
      <c r="A25" s="52" t="s">
        <v>154</v>
      </c>
      <c r="B25" s="53">
        <v>41.4</v>
      </c>
      <c r="C25" s="53">
        <v>39.200000000000003</v>
      </c>
      <c r="D25" s="59">
        <f t="shared" si="0"/>
        <v>-2.1999999999999957</v>
      </c>
      <c r="E25" s="57" t="s">
        <v>209</v>
      </c>
    </row>
    <row r="26" spans="1:5" ht="11.5" customHeight="1" x14ac:dyDescent="0.35">
      <c r="A26" s="52" t="s">
        <v>142</v>
      </c>
      <c r="B26" s="53">
        <v>49.7</v>
      </c>
      <c r="C26" s="53">
        <v>37.1</v>
      </c>
      <c r="D26" s="59">
        <f t="shared" si="0"/>
        <v>-12.600000000000001</v>
      </c>
      <c r="E26" s="57" t="s">
        <v>209</v>
      </c>
    </row>
    <row r="27" spans="1:5" ht="11.5" customHeight="1" x14ac:dyDescent="0.35">
      <c r="A27" s="52" t="s">
        <v>155</v>
      </c>
      <c r="B27" s="55">
        <v>45.4</v>
      </c>
      <c r="C27" s="55">
        <v>34.9</v>
      </c>
      <c r="D27" s="59">
        <f t="shared" si="0"/>
        <v>-10.5</v>
      </c>
      <c r="E27" s="68" t="s">
        <v>209</v>
      </c>
    </row>
    <row r="28" spans="1:5" ht="11.5" customHeight="1" x14ac:dyDescent="0.35">
      <c r="A28" s="52" t="s">
        <v>141</v>
      </c>
      <c r="B28" s="55">
        <v>31.9</v>
      </c>
      <c r="C28" s="55">
        <v>31.3</v>
      </c>
      <c r="D28" s="59">
        <f t="shared" si="0"/>
        <v>-0.59999999999999787</v>
      </c>
      <c r="E28" s="68" t="s">
        <v>209</v>
      </c>
    </row>
    <row r="29" spans="1:5" ht="11.5" customHeight="1" x14ac:dyDescent="0.35">
      <c r="A29" s="52" t="s">
        <v>149</v>
      </c>
      <c r="B29" s="55">
        <v>27.2</v>
      </c>
      <c r="C29" s="55">
        <v>30.7</v>
      </c>
      <c r="D29" s="59">
        <f t="shared" si="0"/>
        <v>3.5</v>
      </c>
      <c r="E29" s="68" t="s">
        <v>209</v>
      </c>
    </row>
    <row r="30" spans="1:5" ht="11.5" customHeight="1" x14ac:dyDescent="0.35">
      <c r="A30" s="52" t="s">
        <v>148</v>
      </c>
      <c r="B30" s="53">
        <v>33.200000000000003</v>
      </c>
      <c r="C30" s="53">
        <v>30.3</v>
      </c>
      <c r="D30" s="59">
        <f t="shared" si="0"/>
        <v>-2.9000000000000021</v>
      </c>
      <c r="E30" s="57" t="s">
        <v>209</v>
      </c>
    </row>
    <row r="31" spans="1:5" ht="11.5" customHeight="1" x14ac:dyDescent="0.35">
      <c r="A31" s="52" t="s">
        <v>161</v>
      </c>
      <c r="B31" s="55">
        <v>43.8</v>
      </c>
      <c r="C31" s="55">
        <v>29.1</v>
      </c>
      <c r="D31" s="59">
        <f t="shared" si="0"/>
        <v>-14.699999999999996</v>
      </c>
      <c r="E31" s="68" t="s">
        <v>209</v>
      </c>
    </row>
    <row r="32" spans="1:5" ht="11.5" customHeight="1" x14ac:dyDescent="0.35">
      <c r="A32" s="52" t="s">
        <v>156</v>
      </c>
      <c r="B32" s="53">
        <v>37.1</v>
      </c>
      <c r="C32" s="53">
        <v>28.8</v>
      </c>
      <c r="D32" s="59">
        <f t="shared" si="0"/>
        <v>-8.3000000000000007</v>
      </c>
      <c r="E32" s="57" t="s">
        <v>209</v>
      </c>
    </row>
    <row r="33" spans="1:5" ht="11.5" customHeight="1" x14ac:dyDescent="0.35">
      <c r="A33" s="52" t="s">
        <v>153</v>
      </c>
      <c r="B33" s="55">
        <v>35.799999999999997</v>
      </c>
      <c r="C33" s="55">
        <v>27.8</v>
      </c>
      <c r="D33" s="59">
        <f t="shared" si="0"/>
        <v>-7.9999999999999964</v>
      </c>
      <c r="E33" s="68" t="s">
        <v>209</v>
      </c>
    </row>
    <row r="34" spans="1:5" ht="11.5" customHeight="1" x14ac:dyDescent="0.35">
      <c r="A34" s="52" t="s">
        <v>150</v>
      </c>
      <c r="B34" s="53">
        <v>25.6</v>
      </c>
      <c r="C34" s="53">
        <v>26.4</v>
      </c>
      <c r="D34" s="59">
        <f t="shared" si="0"/>
        <v>0.79999999999999716</v>
      </c>
      <c r="E34" s="57" t="s">
        <v>209</v>
      </c>
    </row>
    <row r="35" spans="1:5" ht="11.5" customHeight="1" x14ac:dyDescent="0.35">
      <c r="A35" s="52" t="s">
        <v>139</v>
      </c>
      <c r="B35" s="55">
        <v>34.6</v>
      </c>
      <c r="C35" s="55">
        <v>25.5</v>
      </c>
      <c r="D35" s="59">
        <f t="shared" si="0"/>
        <v>-9.1000000000000014</v>
      </c>
      <c r="E35" s="68" t="s">
        <v>209</v>
      </c>
    </row>
    <row r="36" spans="1:5" ht="11.5" customHeight="1" x14ac:dyDescent="0.35">
      <c r="A36" s="52" t="s">
        <v>166</v>
      </c>
      <c r="B36" s="57"/>
      <c r="C36" s="53">
        <v>24.8</v>
      </c>
      <c r="D36" s="59"/>
      <c r="E36" s="57" t="s">
        <v>209</v>
      </c>
    </row>
    <row r="37" spans="1:5" ht="14.5" x14ac:dyDescent="0.35">
      <c r="A37" s="52" t="s">
        <v>146</v>
      </c>
      <c r="B37" s="53">
        <v>28.7</v>
      </c>
      <c r="C37" s="53">
        <v>24.2</v>
      </c>
      <c r="D37" s="59">
        <f t="shared" ref="D37:D42" si="1">C37-B37</f>
        <v>-4.5</v>
      </c>
      <c r="E37" s="57" t="s">
        <v>209</v>
      </c>
    </row>
    <row r="38" spans="1:5" ht="14.5" x14ac:dyDescent="0.35">
      <c r="A38" s="52" t="s">
        <v>137</v>
      </c>
      <c r="B38" s="55">
        <v>26.5</v>
      </c>
      <c r="C38" s="56">
        <v>23</v>
      </c>
      <c r="D38" s="59">
        <f t="shared" si="1"/>
        <v>-3.5</v>
      </c>
      <c r="E38" s="68" t="s">
        <v>209</v>
      </c>
    </row>
    <row r="39" spans="1:5" ht="14.5" x14ac:dyDescent="0.35">
      <c r="A39" s="52" t="s">
        <v>152</v>
      </c>
      <c r="B39" s="53">
        <v>19.399999999999999</v>
      </c>
      <c r="C39" s="53">
        <v>18.100000000000001</v>
      </c>
      <c r="D39" s="59">
        <f t="shared" si="1"/>
        <v>-1.2999999999999972</v>
      </c>
      <c r="E39" s="57" t="s">
        <v>209</v>
      </c>
    </row>
    <row r="40" spans="1:5" ht="14.5" x14ac:dyDescent="0.35">
      <c r="A40" s="52" t="s">
        <v>158</v>
      </c>
      <c r="B40" s="53">
        <v>21.3</v>
      </c>
      <c r="C40" s="53">
        <v>17.399999999999999</v>
      </c>
      <c r="D40" s="59">
        <f t="shared" si="1"/>
        <v>-3.9000000000000021</v>
      </c>
      <c r="E40" s="57" t="s">
        <v>209</v>
      </c>
    </row>
    <row r="41" spans="1:5" ht="14.5" x14ac:dyDescent="0.35">
      <c r="A41" s="52" t="s">
        <v>164</v>
      </c>
      <c r="B41" s="56">
        <v>22</v>
      </c>
      <c r="C41" s="56">
        <v>17</v>
      </c>
      <c r="D41" s="59">
        <f t="shared" si="1"/>
        <v>-5</v>
      </c>
      <c r="E41" s="68" t="s">
        <v>209</v>
      </c>
    </row>
    <row r="42" spans="1:5" ht="14.5" x14ac:dyDescent="0.35">
      <c r="A42" s="52" t="s">
        <v>143</v>
      </c>
      <c r="B42" s="55">
        <v>18.5</v>
      </c>
      <c r="C42" s="55">
        <v>11.8</v>
      </c>
      <c r="D42" s="59">
        <f t="shared" si="1"/>
        <v>-6.6999999999999993</v>
      </c>
      <c r="E42" s="68" t="s">
        <v>209</v>
      </c>
    </row>
    <row r="44" spans="1:5" ht="14.5" x14ac:dyDescent="0.35">
      <c r="A44" s="49" t="s">
        <v>196</v>
      </c>
    </row>
    <row r="45" spans="1:5" ht="14.5" x14ac:dyDescent="0.35">
      <c r="A45" s="49" t="s">
        <v>165</v>
      </c>
    </row>
    <row r="46" spans="1:5" ht="14.5" x14ac:dyDescent="0.35">
      <c r="A46" s="49" t="s">
        <v>197</v>
      </c>
    </row>
    <row r="47" spans="1:5" ht="14.5" x14ac:dyDescent="0.35">
      <c r="A47" s="49" t="s">
        <v>195</v>
      </c>
    </row>
  </sheetData>
  <hyperlinks>
    <hyperlink ref="B4" r:id="rId1" xr:uid="{6FCA4B2A-E6B7-4B95-903A-E76020496781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8BC8-19EA-49A5-8008-E5B02C8F33FC}">
  <dimension ref="A1:W47"/>
  <sheetViews>
    <sheetView zoomScale="85" zoomScaleNormal="85" workbookViewId="0">
      <selection activeCell="M6" sqref="M6"/>
    </sheetView>
  </sheetViews>
  <sheetFormatPr defaultColWidth="8.7265625" defaultRowHeight="15" customHeight="1" x14ac:dyDescent="0.35"/>
  <cols>
    <col min="1" max="1" width="29.81640625" style="48" customWidth="1"/>
    <col min="2" max="2" width="10" style="48" hidden="1" customWidth="1"/>
    <col min="3" max="3" width="10" style="48" customWidth="1"/>
    <col min="4" max="4" width="5" style="48" customWidth="1"/>
    <col min="5" max="5" width="10" style="48" hidden="1" customWidth="1"/>
    <col min="6" max="6" width="10" style="48" customWidth="1"/>
    <col min="7" max="7" width="5" style="48" customWidth="1"/>
    <col min="8" max="8" width="10" style="48" hidden="1" customWidth="1"/>
    <col min="9" max="9" width="10" style="48" customWidth="1"/>
    <col min="10" max="10" width="5" style="48" customWidth="1"/>
    <col min="11" max="11" width="0" style="48" hidden="1" customWidth="1"/>
    <col min="12" max="14" width="8.7265625" style="48"/>
    <col min="15" max="15" width="14.7265625" style="48" customWidth="1"/>
    <col min="16" max="16384" width="8.7265625" style="48"/>
  </cols>
  <sheetData>
    <row r="1" spans="1:23" ht="15" customHeight="1" x14ac:dyDescent="0.35">
      <c r="A1" s="49" t="s">
        <v>210</v>
      </c>
    </row>
    <row r="2" spans="1:23" ht="15" customHeight="1" x14ac:dyDescent="0.35">
      <c r="A2" s="49" t="s">
        <v>179</v>
      </c>
      <c r="C2" s="47" t="s">
        <v>206</v>
      </c>
    </row>
    <row r="3" spans="1:23" ht="15" customHeight="1" x14ac:dyDescent="0.35">
      <c r="A3" s="49" t="s">
        <v>181</v>
      </c>
      <c r="C3" s="173">
        <v>45451</v>
      </c>
    </row>
    <row r="4" spans="1:23" ht="15" customHeight="1" x14ac:dyDescent="0.35">
      <c r="A4" s="49" t="s">
        <v>182</v>
      </c>
      <c r="C4" s="165" t="s">
        <v>207</v>
      </c>
    </row>
    <row r="6" spans="1:23" ht="15" customHeight="1" x14ac:dyDescent="0.35">
      <c r="A6" s="49" t="s">
        <v>184</v>
      </c>
      <c r="C6" s="171" t="s">
        <v>185</v>
      </c>
      <c r="D6" s="47"/>
    </row>
    <row r="7" spans="1:23" ht="15" customHeight="1" x14ac:dyDescent="0.35">
      <c r="A7" s="49" t="s">
        <v>208</v>
      </c>
      <c r="C7" s="171" t="s">
        <v>189</v>
      </c>
      <c r="D7" s="47"/>
    </row>
    <row r="8" spans="1:23" ht="15" customHeight="1" x14ac:dyDescent="0.35">
      <c r="A8" s="49" t="s">
        <v>190</v>
      </c>
      <c r="C8" s="172" t="s">
        <v>191</v>
      </c>
      <c r="D8" s="47"/>
    </row>
    <row r="9" spans="1:23" ht="15" customHeight="1" thickBot="1" x14ac:dyDescent="0.4"/>
    <row r="10" spans="1:23" ht="15" customHeight="1" thickBot="1" x14ac:dyDescent="0.4">
      <c r="A10" s="50"/>
      <c r="B10" s="188" t="s">
        <v>98</v>
      </c>
      <c r="C10" s="189"/>
      <c r="D10" s="190"/>
      <c r="E10" s="188" t="s">
        <v>100</v>
      </c>
      <c r="F10" s="189"/>
      <c r="G10" s="190"/>
      <c r="H10" s="188" t="s">
        <v>102</v>
      </c>
      <c r="I10" s="189"/>
      <c r="J10" s="190"/>
      <c r="K10" s="188" t="s">
        <v>211</v>
      </c>
      <c r="L10" s="189"/>
      <c r="M10" s="190"/>
      <c r="O10" s="129"/>
      <c r="P10" s="195" t="s">
        <v>98</v>
      </c>
      <c r="Q10" s="195"/>
      <c r="R10" s="195" t="s">
        <v>100</v>
      </c>
      <c r="S10" s="195"/>
      <c r="T10" s="195" t="s">
        <v>102</v>
      </c>
      <c r="U10" s="195"/>
      <c r="V10" s="195" t="s">
        <v>201</v>
      </c>
      <c r="W10" s="195"/>
    </row>
    <row r="11" spans="1:23" ht="15" customHeight="1" x14ac:dyDescent="0.35">
      <c r="A11" s="50"/>
      <c r="B11" s="61" t="s">
        <v>192</v>
      </c>
      <c r="C11" s="60" t="s">
        <v>193</v>
      </c>
      <c r="D11" s="62" t="s">
        <v>202</v>
      </c>
      <c r="E11" s="61" t="s">
        <v>192</v>
      </c>
      <c r="F11" s="61" t="s">
        <v>193</v>
      </c>
      <c r="G11" s="62" t="s">
        <v>202</v>
      </c>
      <c r="H11" s="61" t="s">
        <v>192</v>
      </c>
      <c r="I11" s="61" t="s">
        <v>193</v>
      </c>
      <c r="J11" s="62" t="s">
        <v>202</v>
      </c>
      <c r="K11" s="61" t="s">
        <v>192</v>
      </c>
      <c r="L11" s="61" t="s">
        <v>193</v>
      </c>
      <c r="M11" s="62" t="s">
        <v>202</v>
      </c>
      <c r="O11" s="130"/>
      <c r="P11" s="131">
        <v>2020</v>
      </c>
      <c r="Q11" s="131" t="s">
        <v>202</v>
      </c>
      <c r="R11" s="131">
        <v>2020</v>
      </c>
      <c r="S11" s="131" t="s">
        <v>202</v>
      </c>
      <c r="T11" s="131">
        <v>2020</v>
      </c>
      <c r="U11" s="131" t="s">
        <v>202</v>
      </c>
      <c r="V11" s="131">
        <v>2020</v>
      </c>
      <c r="W11" s="131" t="s">
        <v>202</v>
      </c>
    </row>
    <row r="12" spans="1:23" ht="15" customHeight="1" x14ac:dyDescent="0.35">
      <c r="A12" s="52" t="s">
        <v>194</v>
      </c>
      <c r="B12" s="53">
        <v>29.9</v>
      </c>
      <c r="C12" s="53">
        <v>27.5</v>
      </c>
      <c r="D12" s="57">
        <f>C12-B12</f>
        <v>-2.3999999999999986</v>
      </c>
      <c r="E12" s="53">
        <v>37.9</v>
      </c>
      <c r="F12" s="58">
        <v>35</v>
      </c>
      <c r="G12" s="57">
        <f>F12-E12</f>
        <v>-2.8999999999999986</v>
      </c>
      <c r="H12" s="53">
        <v>52.3</v>
      </c>
      <c r="I12" s="53">
        <v>54.5</v>
      </c>
      <c r="J12" s="57">
        <f>I12-H12</f>
        <v>2.2000000000000028</v>
      </c>
      <c r="K12" s="58">
        <f>H12-B12</f>
        <v>22.4</v>
      </c>
      <c r="L12" s="58">
        <f>I12-C12</f>
        <v>27</v>
      </c>
      <c r="M12" s="57">
        <f>L12-K12</f>
        <v>4.6000000000000014</v>
      </c>
      <c r="O12" s="132" t="s">
        <v>194</v>
      </c>
      <c r="P12" s="127">
        <v>27.5</v>
      </c>
      <c r="Q12" s="124">
        <v>-2.3999999999999986</v>
      </c>
      <c r="R12" s="127">
        <v>35</v>
      </c>
      <c r="S12" s="124">
        <v>-2.8999999999999986</v>
      </c>
      <c r="T12" s="127">
        <v>54.5</v>
      </c>
      <c r="U12" s="124">
        <v>2.2000000000000028</v>
      </c>
      <c r="V12" s="127">
        <v>27</v>
      </c>
      <c r="W12" s="125">
        <v>4.6000000000000014</v>
      </c>
    </row>
    <row r="13" spans="1:23" ht="15" customHeight="1" x14ac:dyDescent="0.35">
      <c r="A13" s="52" t="s">
        <v>136</v>
      </c>
      <c r="B13" s="53">
        <v>41.5</v>
      </c>
      <c r="C13" s="53">
        <v>41.6</v>
      </c>
      <c r="D13" s="57">
        <f t="shared" ref="D13:D41" si="0">C13-B13</f>
        <v>0.10000000000000142</v>
      </c>
      <c r="E13" s="53">
        <v>56.3</v>
      </c>
      <c r="F13" s="53">
        <v>54.2</v>
      </c>
      <c r="G13" s="57">
        <f t="shared" ref="G13:G41" si="1">F13-E13</f>
        <v>-2.0999999999999943</v>
      </c>
      <c r="H13" s="53">
        <v>59.2</v>
      </c>
      <c r="I13" s="53">
        <v>54.1</v>
      </c>
      <c r="J13" s="57">
        <f t="shared" ref="J13:J41" si="2">I13-H13</f>
        <v>-5.1000000000000014</v>
      </c>
      <c r="K13" s="58">
        <f t="shared" ref="K13:L41" si="3">H13-B13</f>
        <v>17.700000000000003</v>
      </c>
      <c r="L13" s="58">
        <f t="shared" si="3"/>
        <v>12.5</v>
      </c>
      <c r="M13" s="57">
        <f t="shared" ref="M13:M41" si="4">L13-K13</f>
        <v>-5.2000000000000028</v>
      </c>
      <c r="O13" s="133" t="s">
        <v>144</v>
      </c>
      <c r="P13" s="123">
        <v>43.1</v>
      </c>
      <c r="Q13" s="124">
        <v>4.2000000000000028</v>
      </c>
      <c r="R13" s="123">
        <v>57.7</v>
      </c>
      <c r="S13" s="124">
        <v>7.6000000000000014</v>
      </c>
      <c r="T13" s="123">
        <v>84.6</v>
      </c>
      <c r="U13" s="124">
        <v>15.599999999999994</v>
      </c>
      <c r="V13" s="123">
        <v>41.499999999999993</v>
      </c>
      <c r="W13" s="125">
        <v>11.399999999999991</v>
      </c>
    </row>
    <row r="14" spans="1:23" ht="15" customHeight="1" x14ac:dyDescent="0.35">
      <c r="A14" s="52" t="s">
        <v>137</v>
      </c>
      <c r="B14" s="55">
        <v>15.7</v>
      </c>
      <c r="C14" s="55">
        <v>12.5</v>
      </c>
      <c r="D14" s="57">
        <f t="shared" si="0"/>
        <v>-3.1999999999999993</v>
      </c>
      <c r="E14" s="55">
        <v>21.9</v>
      </c>
      <c r="F14" s="56">
        <v>17</v>
      </c>
      <c r="G14" s="57">
        <f t="shared" si="1"/>
        <v>-4.8999999999999986</v>
      </c>
      <c r="H14" s="56">
        <v>40</v>
      </c>
      <c r="I14" s="55">
        <v>36.4</v>
      </c>
      <c r="J14" s="57">
        <f t="shared" si="2"/>
        <v>-3.6000000000000014</v>
      </c>
      <c r="K14" s="58">
        <f t="shared" si="3"/>
        <v>24.3</v>
      </c>
      <c r="L14" s="58">
        <f t="shared" si="3"/>
        <v>23.9</v>
      </c>
      <c r="M14" s="57">
        <f t="shared" si="4"/>
        <v>-0.40000000000000213</v>
      </c>
      <c r="O14" s="132" t="s">
        <v>160</v>
      </c>
      <c r="P14" s="127">
        <v>27.1</v>
      </c>
      <c r="Q14" s="124">
        <v>-15.399999999999999</v>
      </c>
      <c r="R14" s="127">
        <v>37.6</v>
      </c>
      <c r="S14" s="124">
        <v>-14.5</v>
      </c>
      <c r="T14" s="127">
        <v>65.5</v>
      </c>
      <c r="U14" s="124">
        <v>-1.2999999999999972</v>
      </c>
      <c r="V14" s="127">
        <v>38.4</v>
      </c>
      <c r="W14" s="125">
        <v>14.100000000000001</v>
      </c>
    </row>
    <row r="15" spans="1:23" ht="15" customHeight="1" x14ac:dyDescent="0.35">
      <c r="A15" s="52" t="s">
        <v>173</v>
      </c>
      <c r="B15" s="53">
        <v>80.900000000000006</v>
      </c>
      <c r="C15" s="53">
        <v>79.2</v>
      </c>
      <c r="D15" s="57">
        <f t="shared" si="0"/>
        <v>-1.7000000000000028</v>
      </c>
      <c r="E15" s="53">
        <v>84.1</v>
      </c>
      <c r="F15" s="53">
        <v>80.400000000000006</v>
      </c>
      <c r="G15" s="57">
        <f t="shared" si="1"/>
        <v>-3.6999999999999886</v>
      </c>
      <c r="H15" s="53">
        <v>84.9</v>
      </c>
      <c r="I15" s="53">
        <v>85.9</v>
      </c>
      <c r="J15" s="57">
        <f t="shared" si="2"/>
        <v>1</v>
      </c>
      <c r="K15" s="58">
        <f t="shared" si="3"/>
        <v>4</v>
      </c>
      <c r="L15" s="58">
        <f t="shared" si="3"/>
        <v>6.7000000000000028</v>
      </c>
      <c r="M15" s="57">
        <f t="shared" si="4"/>
        <v>2.7000000000000028</v>
      </c>
      <c r="O15" s="133" t="s">
        <v>145</v>
      </c>
      <c r="P15" s="123">
        <v>24</v>
      </c>
      <c r="Q15" s="124">
        <v>-3.3999999999999986</v>
      </c>
      <c r="R15" s="123">
        <v>40.6</v>
      </c>
      <c r="S15" s="124">
        <v>-0.19999999999999574</v>
      </c>
      <c r="T15" s="123">
        <v>60.4</v>
      </c>
      <c r="U15" s="124">
        <v>-1.8999999999999986</v>
      </c>
      <c r="V15" s="123">
        <v>36.4</v>
      </c>
      <c r="W15" s="125">
        <v>1.5</v>
      </c>
    </row>
    <row r="16" spans="1:23" ht="15" customHeight="1" x14ac:dyDescent="0.35">
      <c r="A16" s="52" t="s">
        <v>139</v>
      </c>
      <c r="B16" s="55">
        <v>25.4</v>
      </c>
      <c r="C16" s="55">
        <v>20.6</v>
      </c>
      <c r="D16" s="57">
        <f t="shared" si="0"/>
        <v>-4.7999999999999972</v>
      </c>
      <c r="E16" s="55">
        <v>31.2</v>
      </c>
      <c r="F16" s="55">
        <v>24.6</v>
      </c>
      <c r="G16" s="57">
        <f t="shared" si="1"/>
        <v>-6.5999999999999979</v>
      </c>
      <c r="H16" s="55">
        <v>41.8</v>
      </c>
      <c r="I16" s="55">
        <v>29.8</v>
      </c>
      <c r="J16" s="57">
        <f t="shared" si="2"/>
        <v>-11.999999999999996</v>
      </c>
      <c r="K16" s="58">
        <f t="shared" si="3"/>
        <v>16.399999999999999</v>
      </c>
      <c r="L16" s="58">
        <f t="shared" si="3"/>
        <v>9.1999999999999993</v>
      </c>
      <c r="M16" s="57">
        <f t="shared" si="4"/>
        <v>-7.1999999999999993</v>
      </c>
      <c r="O16" s="132" t="s">
        <v>151</v>
      </c>
      <c r="P16" s="127">
        <v>37.799999999999997</v>
      </c>
      <c r="Q16" s="124">
        <v>1</v>
      </c>
      <c r="R16" s="127">
        <v>53.3</v>
      </c>
      <c r="S16" s="124">
        <v>-8.8000000000000043</v>
      </c>
      <c r="T16" s="127">
        <v>72.400000000000006</v>
      </c>
      <c r="U16" s="124">
        <v>-4.2999999999999972</v>
      </c>
      <c r="V16" s="127">
        <v>34.600000000000009</v>
      </c>
      <c r="W16" s="125">
        <v>-5.2999999999999972</v>
      </c>
    </row>
    <row r="17" spans="1:23" ht="15" customHeight="1" x14ac:dyDescent="0.35">
      <c r="A17" s="52" t="s">
        <v>140</v>
      </c>
      <c r="B17" s="53">
        <v>31.9</v>
      </c>
      <c r="C17" s="53">
        <v>32.299999999999997</v>
      </c>
      <c r="D17" s="57">
        <f t="shared" si="0"/>
        <v>0.39999999999999858</v>
      </c>
      <c r="E17" s="53">
        <v>33.6</v>
      </c>
      <c r="F17" s="53">
        <v>29.5</v>
      </c>
      <c r="G17" s="57">
        <f t="shared" si="1"/>
        <v>-4.1000000000000014</v>
      </c>
      <c r="H17" s="53">
        <v>41.8</v>
      </c>
      <c r="I17" s="53">
        <v>54.6</v>
      </c>
      <c r="J17" s="57">
        <f t="shared" si="2"/>
        <v>12.800000000000004</v>
      </c>
      <c r="K17" s="58">
        <f t="shared" si="3"/>
        <v>9.8999999999999986</v>
      </c>
      <c r="L17" s="58">
        <f t="shared" si="3"/>
        <v>22.300000000000004</v>
      </c>
      <c r="M17" s="57">
        <f t="shared" si="4"/>
        <v>12.400000000000006</v>
      </c>
      <c r="O17" s="133" t="s">
        <v>159</v>
      </c>
      <c r="P17" s="123">
        <v>29.3</v>
      </c>
      <c r="Q17" s="124">
        <v>-13.499999999999996</v>
      </c>
      <c r="R17" s="123">
        <v>43</v>
      </c>
      <c r="S17" s="124">
        <v>-11</v>
      </c>
      <c r="T17" s="123">
        <v>62.3</v>
      </c>
      <c r="U17" s="124">
        <v>-9.7000000000000028</v>
      </c>
      <c r="V17" s="123">
        <v>33</v>
      </c>
      <c r="W17" s="125">
        <v>3.7999999999999972</v>
      </c>
    </row>
    <row r="18" spans="1:23" ht="15" customHeight="1" x14ac:dyDescent="0.35">
      <c r="A18" s="52" t="s">
        <v>141</v>
      </c>
      <c r="B18" s="55">
        <v>21.2</v>
      </c>
      <c r="C18" s="55">
        <v>23.6</v>
      </c>
      <c r="D18" s="57">
        <f t="shared" si="0"/>
        <v>2.4000000000000021</v>
      </c>
      <c r="E18" s="55">
        <v>27.8</v>
      </c>
      <c r="F18" s="55">
        <v>28.1</v>
      </c>
      <c r="G18" s="57">
        <f t="shared" si="1"/>
        <v>0.30000000000000071</v>
      </c>
      <c r="H18" s="55">
        <v>47.5</v>
      </c>
      <c r="I18" s="55">
        <v>43.7</v>
      </c>
      <c r="J18" s="57">
        <f t="shared" si="2"/>
        <v>-3.7999999999999972</v>
      </c>
      <c r="K18" s="58">
        <f t="shared" si="3"/>
        <v>26.3</v>
      </c>
      <c r="L18" s="58">
        <f t="shared" si="3"/>
        <v>20.100000000000001</v>
      </c>
      <c r="M18" s="57">
        <f t="shared" si="4"/>
        <v>-6.1999999999999993</v>
      </c>
      <c r="O18" s="132" t="s">
        <v>157</v>
      </c>
      <c r="P18" s="127">
        <v>25.5</v>
      </c>
      <c r="Q18" s="124">
        <v>-7.3999999999999986</v>
      </c>
      <c r="R18" s="127">
        <v>45.1</v>
      </c>
      <c r="S18" s="124">
        <v>0.20000000000000284</v>
      </c>
      <c r="T18" s="127">
        <v>56.5</v>
      </c>
      <c r="U18" s="124">
        <v>-4.8999999999999986</v>
      </c>
      <c r="V18" s="127">
        <v>31</v>
      </c>
      <c r="W18" s="125">
        <v>2.5</v>
      </c>
    </row>
    <row r="19" spans="1:23" ht="15" customHeight="1" x14ac:dyDescent="0.35">
      <c r="A19" s="52" t="s">
        <v>142</v>
      </c>
      <c r="B19" s="53">
        <v>33.200000000000003</v>
      </c>
      <c r="C19" s="53">
        <v>23.9</v>
      </c>
      <c r="D19" s="57">
        <f t="shared" si="0"/>
        <v>-9.3000000000000043</v>
      </c>
      <c r="E19" s="53">
        <v>43.8</v>
      </c>
      <c r="F19" s="58">
        <v>31</v>
      </c>
      <c r="G19" s="57">
        <f t="shared" si="1"/>
        <v>-12.799999999999997</v>
      </c>
      <c r="H19" s="53">
        <v>62.9</v>
      </c>
      <c r="I19" s="53">
        <v>51.5</v>
      </c>
      <c r="J19" s="57">
        <f t="shared" si="2"/>
        <v>-11.399999999999999</v>
      </c>
      <c r="K19" s="58">
        <f t="shared" si="3"/>
        <v>29.699999999999996</v>
      </c>
      <c r="L19" s="58">
        <f t="shared" si="3"/>
        <v>27.6</v>
      </c>
      <c r="M19" s="57">
        <f t="shared" si="4"/>
        <v>-2.0999999999999943</v>
      </c>
      <c r="O19" s="133" t="s">
        <v>156</v>
      </c>
      <c r="P19" s="123">
        <v>12.9</v>
      </c>
      <c r="Q19" s="124">
        <v>-2.1999999999999993</v>
      </c>
      <c r="R19" s="123">
        <v>20.9</v>
      </c>
      <c r="S19" s="124">
        <v>-5.1000000000000014</v>
      </c>
      <c r="T19" s="123">
        <v>41.6</v>
      </c>
      <c r="U19" s="124">
        <v>-13.799999999999997</v>
      </c>
      <c r="V19" s="123">
        <v>28.700000000000003</v>
      </c>
      <c r="W19" s="125">
        <v>-11.599999999999994</v>
      </c>
    </row>
    <row r="20" spans="1:23" ht="15" customHeight="1" x14ac:dyDescent="0.35">
      <c r="A20" s="52" t="s">
        <v>143</v>
      </c>
      <c r="B20" s="55">
        <v>4.5999999999999996</v>
      </c>
      <c r="C20" s="55">
        <v>5.6</v>
      </c>
      <c r="D20" s="57">
        <f t="shared" si="0"/>
        <v>1</v>
      </c>
      <c r="E20" s="55">
        <v>14.7</v>
      </c>
      <c r="F20" s="55">
        <v>8.1999999999999993</v>
      </c>
      <c r="G20" s="57">
        <f t="shared" si="1"/>
        <v>-6.5</v>
      </c>
      <c r="H20" s="55">
        <v>36.700000000000003</v>
      </c>
      <c r="I20" s="55">
        <v>22.1</v>
      </c>
      <c r="J20" s="57">
        <f t="shared" si="2"/>
        <v>-14.600000000000001</v>
      </c>
      <c r="K20" s="58">
        <f t="shared" si="3"/>
        <v>32.1</v>
      </c>
      <c r="L20" s="58">
        <f t="shared" si="3"/>
        <v>16.5</v>
      </c>
      <c r="M20" s="57">
        <f t="shared" si="4"/>
        <v>-15.600000000000001</v>
      </c>
      <c r="O20" s="132" t="s">
        <v>149</v>
      </c>
      <c r="P20" s="127">
        <v>18</v>
      </c>
      <c r="Q20" s="124">
        <v>2.3000000000000007</v>
      </c>
      <c r="R20" s="127">
        <v>29.6</v>
      </c>
      <c r="S20" s="124">
        <v>4</v>
      </c>
      <c r="T20" s="127">
        <v>45.7</v>
      </c>
      <c r="U20" s="124">
        <v>4.1000000000000014</v>
      </c>
      <c r="V20" s="127">
        <v>27.700000000000003</v>
      </c>
      <c r="W20" s="125">
        <v>1.8000000000000007</v>
      </c>
    </row>
    <row r="21" spans="1:23" ht="15" customHeight="1" x14ac:dyDescent="0.35">
      <c r="A21" s="52" t="s">
        <v>144</v>
      </c>
      <c r="B21" s="53">
        <v>38.9</v>
      </c>
      <c r="C21" s="53">
        <v>43.1</v>
      </c>
      <c r="D21" s="57">
        <f t="shared" si="0"/>
        <v>4.2000000000000028</v>
      </c>
      <c r="E21" s="53">
        <v>50.1</v>
      </c>
      <c r="F21" s="53">
        <v>57.7</v>
      </c>
      <c r="G21" s="57">
        <f t="shared" si="1"/>
        <v>7.6000000000000014</v>
      </c>
      <c r="H21" s="58">
        <v>69</v>
      </c>
      <c r="I21" s="53">
        <v>84.6</v>
      </c>
      <c r="J21" s="57">
        <f t="shared" si="2"/>
        <v>15.599999999999994</v>
      </c>
      <c r="K21" s="58">
        <f t="shared" si="3"/>
        <v>30.1</v>
      </c>
      <c r="L21" s="58">
        <f t="shared" si="3"/>
        <v>41.499999999999993</v>
      </c>
      <c r="M21" s="57">
        <f t="shared" si="4"/>
        <v>11.399999999999991</v>
      </c>
      <c r="O21" s="133" t="s">
        <v>142</v>
      </c>
      <c r="P21" s="123">
        <v>23.9</v>
      </c>
      <c r="Q21" s="124">
        <v>-9.3000000000000043</v>
      </c>
      <c r="R21" s="123">
        <v>31</v>
      </c>
      <c r="S21" s="124">
        <v>-12.799999999999997</v>
      </c>
      <c r="T21" s="123">
        <v>51.5</v>
      </c>
      <c r="U21" s="124">
        <v>-11.399999999999999</v>
      </c>
      <c r="V21" s="123">
        <v>27.6</v>
      </c>
      <c r="W21" s="125">
        <v>-2.0999999999999943</v>
      </c>
    </row>
    <row r="22" spans="1:23" ht="15" customHeight="1" x14ac:dyDescent="0.35">
      <c r="A22" s="52" t="s">
        <v>145</v>
      </c>
      <c r="B22" s="55">
        <v>27.4</v>
      </c>
      <c r="C22" s="56">
        <v>24</v>
      </c>
      <c r="D22" s="57">
        <f t="shared" si="0"/>
        <v>-3.3999999999999986</v>
      </c>
      <c r="E22" s="55">
        <v>40.799999999999997</v>
      </c>
      <c r="F22" s="55">
        <v>40.6</v>
      </c>
      <c r="G22" s="57">
        <f t="shared" si="1"/>
        <v>-0.19999999999999574</v>
      </c>
      <c r="H22" s="55">
        <v>62.3</v>
      </c>
      <c r="I22" s="55">
        <v>60.4</v>
      </c>
      <c r="J22" s="57">
        <f t="shared" si="2"/>
        <v>-1.8999999999999986</v>
      </c>
      <c r="K22" s="58">
        <f t="shared" si="3"/>
        <v>34.9</v>
      </c>
      <c r="L22" s="58">
        <f t="shared" si="3"/>
        <v>36.4</v>
      </c>
      <c r="M22" s="57">
        <f t="shared" si="4"/>
        <v>1.5</v>
      </c>
      <c r="O22" s="132" t="s">
        <v>147</v>
      </c>
      <c r="P22" s="127">
        <v>30.4</v>
      </c>
      <c r="Q22" s="124">
        <v>2</v>
      </c>
      <c r="R22" s="127">
        <v>40.4</v>
      </c>
      <c r="S22" s="124">
        <v>-2.5</v>
      </c>
      <c r="T22" s="127">
        <v>58</v>
      </c>
      <c r="U22" s="124">
        <v>-5.1000000000000014</v>
      </c>
      <c r="V22" s="127">
        <v>27.6</v>
      </c>
      <c r="W22" s="125">
        <v>-7.1000000000000014</v>
      </c>
    </row>
    <row r="23" spans="1:23" ht="15" customHeight="1" x14ac:dyDescent="0.35">
      <c r="A23" s="52" t="s">
        <v>146</v>
      </c>
      <c r="B23" s="58">
        <v>16</v>
      </c>
      <c r="C23" s="53">
        <v>10.5</v>
      </c>
      <c r="D23" s="57">
        <f t="shared" si="0"/>
        <v>-5.5</v>
      </c>
      <c r="E23" s="53">
        <v>21.2</v>
      </c>
      <c r="F23" s="53">
        <v>18.3</v>
      </c>
      <c r="G23" s="57">
        <f t="shared" si="1"/>
        <v>-2.8999999999999986</v>
      </c>
      <c r="H23" s="53">
        <v>40.200000000000003</v>
      </c>
      <c r="I23" s="53">
        <v>36.9</v>
      </c>
      <c r="J23" s="57">
        <f t="shared" si="2"/>
        <v>-3.3000000000000043</v>
      </c>
      <c r="K23" s="58">
        <f t="shared" si="3"/>
        <v>24.200000000000003</v>
      </c>
      <c r="L23" s="58">
        <f t="shared" si="3"/>
        <v>26.4</v>
      </c>
      <c r="M23" s="57">
        <f t="shared" si="4"/>
        <v>2.1999999999999957</v>
      </c>
      <c r="O23" s="133" t="s">
        <v>158</v>
      </c>
      <c r="P23" s="123">
        <v>3.2</v>
      </c>
      <c r="Q23" s="124">
        <v>-5.6000000000000005</v>
      </c>
      <c r="R23" s="123">
        <v>9.6</v>
      </c>
      <c r="S23" s="124">
        <v>-4.0999999999999996</v>
      </c>
      <c r="T23" s="123">
        <v>30.6</v>
      </c>
      <c r="U23" s="124">
        <v>-2</v>
      </c>
      <c r="V23" s="123">
        <v>27.400000000000002</v>
      </c>
      <c r="W23" s="125">
        <v>3.6000000000000014</v>
      </c>
    </row>
    <row r="24" spans="1:23" ht="15" customHeight="1" x14ac:dyDescent="0.35">
      <c r="A24" s="52" t="s">
        <v>147</v>
      </c>
      <c r="B24" s="55">
        <v>28.4</v>
      </c>
      <c r="C24" s="55">
        <v>30.4</v>
      </c>
      <c r="D24" s="57">
        <f t="shared" si="0"/>
        <v>2</v>
      </c>
      <c r="E24" s="55">
        <v>42.9</v>
      </c>
      <c r="F24" s="55">
        <v>40.4</v>
      </c>
      <c r="G24" s="57">
        <f t="shared" si="1"/>
        <v>-2.5</v>
      </c>
      <c r="H24" s="55">
        <v>63.1</v>
      </c>
      <c r="I24" s="56">
        <v>58</v>
      </c>
      <c r="J24" s="57">
        <f t="shared" si="2"/>
        <v>-5.1000000000000014</v>
      </c>
      <c r="K24" s="58">
        <f t="shared" si="3"/>
        <v>34.700000000000003</v>
      </c>
      <c r="L24" s="58">
        <f t="shared" si="3"/>
        <v>27.6</v>
      </c>
      <c r="M24" s="57">
        <f t="shared" si="4"/>
        <v>-7.1000000000000014</v>
      </c>
      <c r="O24" s="132" t="s">
        <v>150</v>
      </c>
      <c r="P24" s="127">
        <v>13.2</v>
      </c>
      <c r="Q24" s="124">
        <v>-1.2000000000000011</v>
      </c>
      <c r="R24" s="127">
        <v>22.7</v>
      </c>
      <c r="S24" s="124">
        <v>-1.4000000000000021</v>
      </c>
      <c r="T24" s="127">
        <v>39.700000000000003</v>
      </c>
      <c r="U24" s="124">
        <v>1.4000000000000057</v>
      </c>
      <c r="V24" s="127">
        <v>26.500000000000004</v>
      </c>
      <c r="W24" s="125">
        <v>2.600000000000005</v>
      </c>
    </row>
    <row r="25" spans="1:23" ht="15" customHeight="1" x14ac:dyDescent="0.35">
      <c r="A25" s="52" t="s">
        <v>148</v>
      </c>
      <c r="B25" s="53">
        <v>21.7</v>
      </c>
      <c r="C25" s="53">
        <v>22.9</v>
      </c>
      <c r="D25" s="57">
        <f t="shared" si="0"/>
        <v>1.1999999999999993</v>
      </c>
      <c r="E25" s="53">
        <v>32.200000000000003</v>
      </c>
      <c r="F25" s="53">
        <v>31.2</v>
      </c>
      <c r="G25" s="57">
        <f t="shared" si="1"/>
        <v>-1.0000000000000036</v>
      </c>
      <c r="H25" s="53">
        <v>51.9</v>
      </c>
      <c r="I25" s="53">
        <v>40.6</v>
      </c>
      <c r="J25" s="57">
        <f t="shared" si="2"/>
        <v>-11.299999999999997</v>
      </c>
      <c r="K25" s="58">
        <f t="shared" si="3"/>
        <v>30.2</v>
      </c>
      <c r="L25" s="58">
        <f t="shared" si="3"/>
        <v>17.700000000000003</v>
      </c>
      <c r="M25" s="57">
        <f t="shared" si="4"/>
        <v>-12.499999999999996</v>
      </c>
      <c r="O25" s="133" t="s">
        <v>146</v>
      </c>
      <c r="P25" s="123">
        <v>10.5</v>
      </c>
      <c r="Q25" s="124">
        <v>-5.5</v>
      </c>
      <c r="R25" s="123">
        <v>18.3</v>
      </c>
      <c r="S25" s="124">
        <v>-2.8999999999999986</v>
      </c>
      <c r="T25" s="123">
        <v>36.9</v>
      </c>
      <c r="U25" s="124">
        <v>-3.3000000000000043</v>
      </c>
      <c r="V25" s="123">
        <v>26.4</v>
      </c>
      <c r="W25" s="128">
        <v>2.1999999999999957</v>
      </c>
    </row>
    <row r="26" spans="1:23" ht="15" customHeight="1" x14ac:dyDescent="0.35">
      <c r="A26" s="52" t="s">
        <v>149</v>
      </c>
      <c r="B26" s="55">
        <v>15.7</v>
      </c>
      <c r="C26" s="56">
        <v>18</v>
      </c>
      <c r="D26" s="57">
        <f t="shared" si="0"/>
        <v>2.3000000000000007</v>
      </c>
      <c r="E26" s="55">
        <v>25.6</v>
      </c>
      <c r="F26" s="55">
        <v>29.6</v>
      </c>
      <c r="G26" s="57">
        <f t="shared" si="1"/>
        <v>4</v>
      </c>
      <c r="H26" s="55">
        <v>41.6</v>
      </c>
      <c r="I26" s="55">
        <v>45.7</v>
      </c>
      <c r="J26" s="57">
        <f t="shared" si="2"/>
        <v>4.1000000000000014</v>
      </c>
      <c r="K26" s="58">
        <f t="shared" si="3"/>
        <v>25.900000000000002</v>
      </c>
      <c r="L26" s="58">
        <f t="shared" si="3"/>
        <v>27.700000000000003</v>
      </c>
      <c r="M26" s="57">
        <f t="shared" si="4"/>
        <v>1.8000000000000007</v>
      </c>
      <c r="O26" s="132" t="s">
        <v>153</v>
      </c>
      <c r="P26" s="127">
        <v>15.8</v>
      </c>
      <c r="Q26" s="124">
        <v>-3.0999999999999979</v>
      </c>
      <c r="R26" s="127">
        <v>27.3</v>
      </c>
      <c r="S26" s="124">
        <v>-6.9000000000000021</v>
      </c>
      <c r="T26" s="127">
        <v>41</v>
      </c>
      <c r="U26" s="124">
        <v>-11.799999999999997</v>
      </c>
      <c r="V26" s="127">
        <v>25.2</v>
      </c>
      <c r="W26" s="125">
        <v>-8.6999999999999993</v>
      </c>
    </row>
    <row r="27" spans="1:23" ht="15" customHeight="1" x14ac:dyDescent="0.35">
      <c r="A27" s="52" t="s">
        <v>150</v>
      </c>
      <c r="B27" s="53">
        <v>14.4</v>
      </c>
      <c r="C27" s="53">
        <v>13.2</v>
      </c>
      <c r="D27" s="57">
        <f t="shared" si="0"/>
        <v>-1.2000000000000011</v>
      </c>
      <c r="E27" s="53">
        <v>24.1</v>
      </c>
      <c r="F27" s="53">
        <v>22.7</v>
      </c>
      <c r="G27" s="57">
        <f t="shared" si="1"/>
        <v>-1.4000000000000021</v>
      </c>
      <c r="H27" s="53">
        <v>38.299999999999997</v>
      </c>
      <c r="I27" s="53">
        <v>39.700000000000003</v>
      </c>
      <c r="J27" s="57">
        <f t="shared" si="2"/>
        <v>1.4000000000000057</v>
      </c>
      <c r="K27" s="58">
        <f t="shared" si="3"/>
        <v>23.9</v>
      </c>
      <c r="L27" s="58">
        <f t="shared" si="3"/>
        <v>26.500000000000004</v>
      </c>
      <c r="M27" s="57">
        <f t="shared" si="4"/>
        <v>2.600000000000005</v>
      </c>
      <c r="O27" s="133" t="s">
        <v>137</v>
      </c>
      <c r="P27" s="123">
        <v>12.5</v>
      </c>
      <c r="Q27" s="124">
        <v>-3.1999999999999993</v>
      </c>
      <c r="R27" s="123">
        <v>17</v>
      </c>
      <c r="S27" s="124">
        <v>-4.8999999999999986</v>
      </c>
      <c r="T27" s="123">
        <v>36.4</v>
      </c>
      <c r="U27" s="124">
        <v>-3.6000000000000014</v>
      </c>
      <c r="V27" s="123">
        <v>23.9</v>
      </c>
      <c r="W27" s="125">
        <v>-0.40000000000000213</v>
      </c>
    </row>
    <row r="28" spans="1:23" ht="15" customHeight="1" x14ac:dyDescent="0.35">
      <c r="A28" s="52" t="s">
        <v>151</v>
      </c>
      <c r="B28" s="55">
        <v>36.799999999999997</v>
      </c>
      <c r="C28" s="55">
        <v>37.799999999999997</v>
      </c>
      <c r="D28" s="57">
        <f t="shared" si="0"/>
        <v>1</v>
      </c>
      <c r="E28" s="55">
        <v>62.1</v>
      </c>
      <c r="F28" s="55">
        <v>53.3</v>
      </c>
      <c r="G28" s="57">
        <f t="shared" si="1"/>
        <v>-8.8000000000000043</v>
      </c>
      <c r="H28" s="55">
        <v>76.7</v>
      </c>
      <c r="I28" s="55">
        <v>72.400000000000006</v>
      </c>
      <c r="J28" s="57">
        <f t="shared" si="2"/>
        <v>-4.2999999999999972</v>
      </c>
      <c r="K28" s="58">
        <f t="shared" si="3"/>
        <v>39.900000000000006</v>
      </c>
      <c r="L28" s="58">
        <f t="shared" si="3"/>
        <v>34.600000000000009</v>
      </c>
      <c r="M28" s="57">
        <f t="shared" si="4"/>
        <v>-5.2999999999999972</v>
      </c>
      <c r="O28" s="132" t="s">
        <v>140</v>
      </c>
      <c r="P28" s="127">
        <v>32.299999999999997</v>
      </c>
      <c r="Q28" s="124">
        <v>0.39999999999999858</v>
      </c>
      <c r="R28" s="127">
        <v>29.5</v>
      </c>
      <c r="S28" s="124">
        <v>-4.1000000000000014</v>
      </c>
      <c r="T28" s="127">
        <v>54.6</v>
      </c>
      <c r="U28" s="124">
        <v>12.800000000000004</v>
      </c>
      <c r="V28" s="127">
        <v>22.300000000000004</v>
      </c>
      <c r="W28" s="125">
        <v>12.400000000000006</v>
      </c>
    </row>
    <row r="29" spans="1:23" ht="15" customHeight="1" x14ac:dyDescent="0.35">
      <c r="A29" s="52" t="s">
        <v>152</v>
      </c>
      <c r="B29" s="53">
        <v>10.6</v>
      </c>
      <c r="C29" s="58">
        <v>8</v>
      </c>
      <c r="D29" s="57">
        <f t="shared" si="0"/>
        <v>-2.5999999999999996</v>
      </c>
      <c r="E29" s="53">
        <v>14.6</v>
      </c>
      <c r="F29" s="58">
        <v>11</v>
      </c>
      <c r="G29" s="57">
        <f t="shared" si="1"/>
        <v>-3.5999999999999996</v>
      </c>
      <c r="H29" s="53">
        <v>27.4</v>
      </c>
      <c r="I29" s="53">
        <v>28.6</v>
      </c>
      <c r="J29" s="57">
        <f t="shared" si="2"/>
        <v>1.2000000000000028</v>
      </c>
      <c r="K29" s="58">
        <f t="shared" si="3"/>
        <v>16.799999999999997</v>
      </c>
      <c r="L29" s="58">
        <f t="shared" si="3"/>
        <v>20.6</v>
      </c>
      <c r="M29" s="57">
        <f t="shared" si="4"/>
        <v>3.8000000000000043</v>
      </c>
      <c r="O29" s="133" t="s">
        <v>161</v>
      </c>
      <c r="P29" s="123">
        <v>16.7</v>
      </c>
      <c r="Q29" s="124">
        <v>-20.900000000000002</v>
      </c>
      <c r="R29" s="123">
        <v>24.1</v>
      </c>
      <c r="S29" s="124">
        <v>-17.600000000000001</v>
      </c>
      <c r="T29" s="123">
        <v>38.5</v>
      </c>
      <c r="U29" s="124">
        <v>-10.399999999999999</v>
      </c>
      <c r="V29" s="123">
        <v>21.8</v>
      </c>
      <c r="W29" s="125">
        <v>10.500000000000004</v>
      </c>
    </row>
    <row r="30" spans="1:23" ht="15" customHeight="1" x14ac:dyDescent="0.35">
      <c r="A30" s="52" t="s">
        <v>153</v>
      </c>
      <c r="B30" s="55">
        <v>18.899999999999999</v>
      </c>
      <c r="C30" s="55">
        <v>15.8</v>
      </c>
      <c r="D30" s="57">
        <f t="shared" si="0"/>
        <v>-3.0999999999999979</v>
      </c>
      <c r="E30" s="55">
        <v>34.200000000000003</v>
      </c>
      <c r="F30" s="55">
        <v>27.3</v>
      </c>
      <c r="G30" s="57">
        <f t="shared" si="1"/>
        <v>-6.9000000000000021</v>
      </c>
      <c r="H30" s="55">
        <v>52.8</v>
      </c>
      <c r="I30" s="56">
        <v>41</v>
      </c>
      <c r="J30" s="57">
        <f t="shared" si="2"/>
        <v>-11.799999999999997</v>
      </c>
      <c r="K30" s="58">
        <f t="shared" si="3"/>
        <v>33.9</v>
      </c>
      <c r="L30" s="58">
        <f t="shared" si="3"/>
        <v>25.2</v>
      </c>
      <c r="M30" s="57">
        <f t="shared" si="4"/>
        <v>-8.6999999999999993</v>
      </c>
      <c r="O30" s="132" t="s">
        <v>152</v>
      </c>
      <c r="P30" s="127">
        <v>8</v>
      </c>
      <c r="Q30" s="124">
        <v>-2.5999999999999996</v>
      </c>
      <c r="R30" s="127">
        <v>11</v>
      </c>
      <c r="S30" s="124">
        <v>-3.5999999999999996</v>
      </c>
      <c r="T30" s="127">
        <v>28.6</v>
      </c>
      <c r="U30" s="124">
        <v>1.2000000000000028</v>
      </c>
      <c r="V30" s="127">
        <v>20.6</v>
      </c>
      <c r="W30" s="125">
        <v>3.8000000000000043</v>
      </c>
    </row>
    <row r="31" spans="1:23" ht="15" customHeight="1" x14ac:dyDescent="0.35">
      <c r="A31" s="52" t="s">
        <v>154</v>
      </c>
      <c r="B31" s="53">
        <v>34.1</v>
      </c>
      <c r="C31" s="53">
        <v>26.2</v>
      </c>
      <c r="D31" s="57">
        <f t="shared" si="0"/>
        <v>-7.9000000000000021</v>
      </c>
      <c r="E31" s="53">
        <v>41.1</v>
      </c>
      <c r="F31" s="53">
        <v>34.9</v>
      </c>
      <c r="G31" s="57">
        <f t="shared" si="1"/>
        <v>-6.2000000000000028</v>
      </c>
      <c r="H31" s="53">
        <v>44.2</v>
      </c>
      <c r="I31" s="53">
        <v>46.5</v>
      </c>
      <c r="J31" s="57">
        <f t="shared" si="2"/>
        <v>2.2999999999999972</v>
      </c>
      <c r="K31" s="58">
        <f t="shared" si="3"/>
        <v>10.100000000000001</v>
      </c>
      <c r="L31" s="58">
        <f t="shared" si="3"/>
        <v>20.3</v>
      </c>
      <c r="M31" s="57">
        <f t="shared" si="4"/>
        <v>10.199999999999999</v>
      </c>
      <c r="O31" s="133" t="s">
        <v>154</v>
      </c>
      <c r="P31" s="123">
        <v>26.2</v>
      </c>
      <c r="Q31" s="124">
        <v>-7.9000000000000021</v>
      </c>
      <c r="R31" s="123">
        <v>34.9</v>
      </c>
      <c r="S31" s="124">
        <v>-6.2000000000000028</v>
      </c>
      <c r="T31" s="123">
        <v>46.5</v>
      </c>
      <c r="U31" s="124">
        <v>2.2999999999999972</v>
      </c>
      <c r="V31" s="123">
        <v>20.3</v>
      </c>
      <c r="W31" s="125">
        <v>10.199999999999999</v>
      </c>
    </row>
    <row r="32" spans="1:23" ht="15" customHeight="1" x14ac:dyDescent="0.35">
      <c r="A32" s="52" t="s">
        <v>155</v>
      </c>
      <c r="B32" s="55">
        <v>35.299999999999997</v>
      </c>
      <c r="C32" s="55">
        <v>27.9</v>
      </c>
      <c r="D32" s="57">
        <f t="shared" si="0"/>
        <v>-7.3999999999999986</v>
      </c>
      <c r="E32" s="55">
        <v>41.2</v>
      </c>
      <c r="F32" s="55">
        <v>33.5</v>
      </c>
      <c r="G32" s="57">
        <f t="shared" si="1"/>
        <v>-7.7000000000000028</v>
      </c>
      <c r="H32" s="55">
        <v>54.9</v>
      </c>
      <c r="I32" s="55">
        <v>40.9</v>
      </c>
      <c r="J32" s="57">
        <f t="shared" si="2"/>
        <v>-14</v>
      </c>
      <c r="K32" s="58">
        <f t="shared" si="3"/>
        <v>19.600000000000001</v>
      </c>
      <c r="L32" s="58">
        <f t="shared" si="3"/>
        <v>13</v>
      </c>
      <c r="M32" s="57">
        <f t="shared" si="4"/>
        <v>-6.6000000000000014</v>
      </c>
      <c r="O32" s="132" t="s">
        <v>141</v>
      </c>
      <c r="P32" s="127">
        <v>23.6</v>
      </c>
      <c r="Q32" s="124">
        <v>2.4000000000000021</v>
      </c>
      <c r="R32" s="127">
        <v>28.1</v>
      </c>
      <c r="S32" s="124">
        <v>0.30000000000000071</v>
      </c>
      <c r="T32" s="127">
        <v>43.7</v>
      </c>
      <c r="U32" s="124">
        <v>-3.7999999999999972</v>
      </c>
      <c r="V32" s="127">
        <v>20.100000000000001</v>
      </c>
      <c r="W32" s="125">
        <v>-6.1999999999999993</v>
      </c>
    </row>
    <row r="33" spans="1:23" ht="15" customHeight="1" x14ac:dyDescent="0.35">
      <c r="A33" s="52" t="s">
        <v>156</v>
      </c>
      <c r="B33" s="53">
        <v>15.1</v>
      </c>
      <c r="C33" s="53">
        <v>12.9</v>
      </c>
      <c r="D33" s="57">
        <f t="shared" si="0"/>
        <v>-2.1999999999999993</v>
      </c>
      <c r="E33" s="58">
        <v>26</v>
      </c>
      <c r="F33" s="53">
        <v>20.9</v>
      </c>
      <c r="G33" s="57">
        <f t="shared" si="1"/>
        <v>-5.1000000000000014</v>
      </c>
      <c r="H33" s="53">
        <v>55.4</v>
      </c>
      <c r="I33" s="53">
        <v>41.6</v>
      </c>
      <c r="J33" s="57">
        <f t="shared" si="2"/>
        <v>-13.799999999999997</v>
      </c>
      <c r="K33" s="58">
        <f t="shared" si="3"/>
        <v>40.299999999999997</v>
      </c>
      <c r="L33" s="58">
        <f t="shared" si="3"/>
        <v>28.700000000000003</v>
      </c>
      <c r="M33" s="57">
        <f t="shared" si="4"/>
        <v>-11.599999999999994</v>
      </c>
      <c r="O33" s="133" t="s">
        <v>148</v>
      </c>
      <c r="P33" s="123">
        <v>22.9</v>
      </c>
      <c r="Q33" s="124">
        <v>1.1999999999999993</v>
      </c>
      <c r="R33" s="123">
        <v>31.2</v>
      </c>
      <c r="S33" s="124">
        <v>-1.0000000000000036</v>
      </c>
      <c r="T33" s="123">
        <v>40.6</v>
      </c>
      <c r="U33" s="124">
        <v>-11.299999999999997</v>
      </c>
      <c r="V33" s="123">
        <v>17.700000000000003</v>
      </c>
      <c r="W33" s="125">
        <v>-12.499999999999996</v>
      </c>
    </row>
    <row r="34" spans="1:23" ht="15" customHeight="1" x14ac:dyDescent="0.35">
      <c r="A34" s="52" t="s">
        <v>157</v>
      </c>
      <c r="B34" s="55">
        <v>32.9</v>
      </c>
      <c r="C34" s="55">
        <v>25.5</v>
      </c>
      <c r="D34" s="57">
        <f t="shared" si="0"/>
        <v>-7.3999999999999986</v>
      </c>
      <c r="E34" s="55">
        <v>44.9</v>
      </c>
      <c r="F34" s="55">
        <v>45.1</v>
      </c>
      <c r="G34" s="57">
        <f t="shared" si="1"/>
        <v>0.20000000000000284</v>
      </c>
      <c r="H34" s="55">
        <v>61.4</v>
      </c>
      <c r="I34" s="55">
        <v>56.5</v>
      </c>
      <c r="J34" s="57">
        <f t="shared" si="2"/>
        <v>-4.8999999999999986</v>
      </c>
      <c r="K34" s="58">
        <f t="shared" si="3"/>
        <v>28.5</v>
      </c>
      <c r="L34" s="58">
        <f t="shared" si="3"/>
        <v>31</v>
      </c>
      <c r="M34" s="57">
        <f t="shared" si="4"/>
        <v>2.5</v>
      </c>
      <c r="O34" s="132" t="s">
        <v>163</v>
      </c>
      <c r="P34" s="127">
        <v>42.6</v>
      </c>
      <c r="Q34" s="124">
        <v>-10.5</v>
      </c>
      <c r="R34" s="127">
        <v>48.9</v>
      </c>
      <c r="S34" s="124">
        <v>-6.3999999999999986</v>
      </c>
      <c r="T34" s="127">
        <v>59.7</v>
      </c>
      <c r="U34" s="124">
        <v>5.4000000000000057</v>
      </c>
      <c r="V34" s="127">
        <v>17.100000000000001</v>
      </c>
      <c r="W34" s="125">
        <v>15.900000000000006</v>
      </c>
    </row>
    <row r="35" spans="1:23" ht="15" customHeight="1" x14ac:dyDescent="0.35">
      <c r="A35" s="52" t="s">
        <v>158</v>
      </c>
      <c r="B35" s="53">
        <v>8.8000000000000007</v>
      </c>
      <c r="C35" s="53">
        <v>3.2</v>
      </c>
      <c r="D35" s="57">
        <f t="shared" si="0"/>
        <v>-5.6000000000000005</v>
      </c>
      <c r="E35" s="53">
        <v>13.7</v>
      </c>
      <c r="F35" s="53">
        <v>9.6</v>
      </c>
      <c r="G35" s="57">
        <f t="shared" si="1"/>
        <v>-4.0999999999999996</v>
      </c>
      <c r="H35" s="53">
        <v>32.6</v>
      </c>
      <c r="I35" s="53">
        <v>30.6</v>
      </c>
      <c r="J35" s="57">
        <f t="shared" si="2"/>
        <v>-2</v>
      </c>
      <c r="K35" s="58">
        <f t="shared" si="3"/>
        <v>23.8</v>
      </c>
      <c r="L35" s="58">
        <f t="shared" si="3"/>
        <v>27.400000000000002</v>
      </c>
      <c r="M35" s="57">
        <f t="shared" si="4"/>
        <v>3.6000000000000014</v>
      </c>
      <c r="O35" s="133" t="s">
        <v>143</v>
      </c>
      <c r="P35" s="123">
        <v>5.6</v>
      </c>
      <c r="Q35" s="124">
        <v>1</v>
      </c>
      <c r="R35" s="123">
        <v>8.1999999999999993</v>
      </c>
      <c r="S35" s="124">
        <v>-6.5</v>
      </c>
      <c r="T35" s="123">
        <v>22.1</v>
      </c>
      <c r="U35" s="124">
        <v>-14.600000000000001</v>
      </c>
      <c r="V35" s="123">
        <v>16.5</v>
      </c>
      <c r="W35" s="125">
        <v>-15.600000000000001</v>
      </c>
    </row>
    <row r="36" spans="1:23" ht="15" customHeight="1" x14ac:dyDescent="0.35">
      <c r="A36" s="52" t="s">
        <v>159</v>
      </c>
      <c r="B36" s="55">
        <v>42.8</v>
      </c>
      <c r="C36" s="55">
        <v>29.3</v>
      </c>
      <c r="D36" s="57">
        <f t="shared" si="0"/>
        <v>-13.499999999999996</v>
      </c>
      <c r="E36" s="56">
        <v>54</v>
      </c>
      <c r="F36" s="56">
        <v>43</v>
      </c>
      <c r="G36" s="57">
        <f t="shared" si="1"/>
        <v>-11</v>
      </c>
      <c r="H36" s="56">
        <v>72</v>
      </c>
      <c r="I36" s="55">
        <v>62.3</v>
      </c>
      <c r="J36" s="57">
        <f t="shared" si="2"/>
        <v>-9.7000000000000028</v>
      </c>
      <c r="K36" s="58">
        <f t="shared" si="3"/>
        <v>29.200000000000003</v>
      </c>
      <c r="L36" s="58">
        <f t="shared" si="3"/>
        <v>33</v>
      </c>
      <c r="M36" s="57">
        <f t="shared" si="4"/>
        <v>3.7999999999999972</v>
      </c>
      <c r="O36" s="132" t="s">
        <v>166</v>
      </c>
      <c r="P36" s="127">
        <v>16.399999999999999</v>
      </c>
      <c r="Q36" s="124"/>
      <c r="R36" s="127">
        <v>21.6</v>
      </c>
      <c r="S36" s="124" t="s">
        <v>209</v>
      </c>
      <c r="T36" s="127">
        <v>30.6</v>
      </c>
      <c r="U36" s="124" t="s">
        <v>209</v>
      </c>
      <c r="V36" s="127">
        <v>14.200000000000003</v>
      </c>
      <c r="W36" s="125"/>
    </row>
    <row r="37" spans="1:23" ht="15" customHeight="1" x14ac:dyDescent="0.35">
      <c r="A37" s="52" t="s">
        <v>160</v>
      </c>
      <c r="B37" s="53">
        <v>42.5</v>
      </c>
      <c r="C37" s="53">
        <v>27.1</v>
      </c>
      <c r="D37" s="57">
        <f t="shared" si="0"/>
        <v>-15.399999999999999</v>
      </c>
      <c r="E37" s="53">
        <v>52.1</v>
      </c>
      <c r="F37" s="53">
        <v>37.6</v>
      </c>
      <c r="G37" s="57">
        <f t="shared" si="1"/>
        <v>-14.5</v>
      </c>
      <c r="H37" s="53">
        <v>66.8</v>
      </c>
      <c r="I37" s="53">
        <v>65.5</v>
      </c>
      <c r="J37" s="57">
        <f t="shared" si="2"/>
        <v>-1.2999999999999972</v>
      </c>
      <c r="K37" s="58">
        <f t="shared" si="3"/>
        <v>24.299999999999997</v>
      </c>
      <c r="L37" s="58">
        <f t="shared" si="3"/>
        <v>38.4</v>
      </c>
      <c r="M37" s="57">
        <f t="shared" si="4"/>
        <v>14.100000000000001</v>
      </c>
      <c r="O37" s="133" t="s">
        <v>155</v>
      </c>
      <c r="P37" s="123">
        <v>27.9</v>
      </c>
      <c r="Q37" s="124">
        <v>-7.3999999999999986</v>
      </c>
      <c r="R37" s="123">
        <v>33.5</v>
      </c>
      <c r="S37" s="124">
        <v>-7.7000000000000028</v>
      </c>
      <c r="T37" s="123">
        <v>40.9</v>
      </c>
      <c r="U37" s="124">
        <v>-14</v>
      </c>
      <c r="V37" s="123">
        <v>13</v>
      </c>
      <c r="W37" s="125">
        <v>-6.6000000000000014</v>
      </c>
    </row>
    <row r="38" spans="1:23" ht="15" customHeight="1" x14ac:dyDescent="0.35">
      <c r="A38" s="52" t="s">
        <v>161</v>
      </c>
      <c r="B38" s="55">
        <v>37.6</v>
      </c>
      <c r="C38" s="55">
        <v>16.7</v>
      </c>
      <c r="D38" s="57">
        <f t="shared" si="0"/>
        <v>-20.900000000000002</v>
      </c>
      <c r="E38" s="55">
        <v>41.7</v>
      </c>
      <c r="F38" s="55">
        <v>24.1</v>
      </c>
      <c r="G38" s="57">
        <f t="shared" si="1"/>
        <v>-17.600000000000001</v>
      </c>
      <c r="H38" s="55">
        <v>48.9</v>
      </c>
      <c r="I38" s="55">
        <v>38.5</v>
      </c>
      <c r="J38" s="57">
        <f t="shared" si="2"/>
        <v>-10.399999999999999</v>
      </c>
      <c r="K38" s="58">
        <f t="shared" si="3"/>
        <v>11.299999999999997</v>
      </c>
      <c r="L38" s="58">
        <f t="shared" si="3"/>
        <v>21.8</v>
      </c>
      <c r="M38" s="57">
        <f t="shared" si="4"/>
        <v>10.500000000000004</v>
      </c>
      <c r="O38" s="132" t="s">
        <v>162</v>
      </c>
      <c r="P38" s="127">
        <v>42.7</v>
      </c>
      <c r="Q38" s="124">
        <v>-4.1999999999999957</v>
      </c>
      <c r="R38" s="127">
        <v>49.2</v>
      </c>
      <c r="S38" s="124">
        <v>-3.5</v>
      </c>
      <c r="T38" s="127">
        <v>55.3</v>
      </c>
      <c r="U38" s="124">
        <v>0</v>
      </c>
      <c r="V38" s="127">
        <v>12.599999999999994</v>
      </c>
      <c r="W38" s="125">
        <v>4.1999999999999957</v>
      </c>
    </row>
    <row r="39" spans="1:23" ht="15" customHeight="1" x14ac:dyDescent="0.35">
      <c r="A39" s="52" t="s">
        <v>162</v>
      </c>
      <c r="B39" s="53">
        <v>46.9</v>
      </c>
      <c r="C39" s="53">
        <v>42.7</v>
      </c>
      <c r="D39" s="57">
        <f>C39-B39</f>
        <v>-4.1999999999999957</v>
      </c>
      <c r="E39" s="53">
        <v>52.7</v>
      </c>
      <c r="F39" s="53">
        <v>49.2</v>
      </c>
      <c r="G39" s="57">
        <f>F39-E39</f>
        <v>-3.5</v>
      </c>
      <c r="H39" s="53">
        <v>55.3</v>
      </c>
      <c r="I39" s="53">
        <v>55.3</v>
      </c>
      <c r="J39" s="57">
        <f>I39-H39</f>
        <v>0</v>
      </c>
      <c r="K39" s="58">
        <f t="shared" si="3"/>
        <v>8.3999999999999986</v>
      </c>
      <c r="L39" s="58">
        <f t="shared" si="3"/>
        <v>12.599999999999994</v>
      </c>
      <c r="M39" s="57">
        <f t="shared" si="4"/>
        <v>4.1999999999999957</v>
      </c>
      <c r="O39" s="133" t="s">
        <v>136</v>
      </c>
      <c r="P39" s="123">
        <v>41.6</v>
      </c>
      <c r="Q39" s="124">
        <v>0.10000000000000142</v>
      </c>
      <c r="R39" s="123">
        <v>54.2</v>
      </c>
      <c r="S39" s="124">
        <v>-2.0999999999999943</v>
      </c>
      <c r="T39" s="123">
        <v>54.1</v>
      </c>
      <c r="U39" s="124">
        <v>-5.1000000000000014</v>
      </c>
      <c r="V39" s="123">
        <v>12.5</v>
      </c>
      <c r="W39" s="125">
        <v>-5.2000000000000028</v>
      </c>
    </row>
    <row r="40" spans="1:23" ht="15" customHeight="1" x14ac:dyDescent="0.35">
      <c r="A40" s="52" t="s">
        <v>163</v>
      </c>
      <c r="B40" s="55">
        <v>53.1</v>
      </c>
      <c r="C40" s="55">
        <v>42.6</v>
      </c>
      <c r="D40" s="57">
        <f t="shared" si="0"/>
        <v>-10.5</v>
      </c>
      <c r="E40" s="55">
        <v>55.3</v>
      </c>
      <c r="F40" s="55">
        <v>48.9</v>
      </c>
      <c r="G40" s="57">
        <f t="shared" si="1"/>
        <v>-6.3999999999999986</v>
      </c>
      <c r="H40" s="55">
        <v>54.3</v>
      </c>
      <c r="I40" s="55">
        <v>59.7</v>
      </c>
      <c r="J40" s="57">
        <f t="shared" si="2"/>
        <v>5.4000000000000057</v>
      </c>
      <c r="K40" s="58">
        <f t="shared" si="3"/>
        <v>1.1999999999999957</v>
      </c>
      <c r="L40" s="58">
        <f t="shared" si="3"/>
        <v>17.100000000000001</v>
      </c>
      <c r="M40" s="57">
        <f t="shared" si="4"/>
        <v>15.900000000000006</v>
      </c>
      <c r="O40" s="132" t="s">
        <v>139</v>
      </c>
      <c r="P40" s="127">
        <v>20.6</v>
      </c>
      <c r="Q40" s="124">
        <v>-4.7999999999999972</v>
      </c>
      <c r="R40" s="127">
        <v>24.6</v>
      </c>
      <c r="S40" s="124">
        <v>-6.5999999999999979</v>
      </c>
      <c r="T40" s="127">
        <v>29.8</v>
      </c>
      <c r="U40" s="124">
        <v>-11.999999999999996</v>
      </c>
      <c r="V40" s="127">
        <v>9.1999999999999993</v>
      </c>
      <c r="W40" s="125">
        <v>-7.1999999999999993</v>
      </c>
    </row>
    <row r="41" spans="1:23" ht="15" customHeight="1" x14ac:dyDescent="0.35">
      <c r="A41" s="52" t="s">
        <v>164</v>
      </c>
      <c r="B41" s="55">
        <v>17.7</v>
      </c>
      <c r="C41" s="55">
        <v>13.6</v>
      </c>
      <c r="D41" s="57">
        <f t="shared" si="0"/>
        <v>-4.0999999999999996</v>
      </c>
      <c r="E41" s="55">
        <v>16.899999999999999</v>
      </c>
      <c r="F41" s="55">
        <v>16.8</v>
      </c>
      <c r="G41" s="57">
        <f t="shared" si="1"/>
        <v>-9.9999999999997868E-2</v>
      </c>
      <c r="H41" s="55">
        <v>29.7</v>
      </c>
      <c r="I41" s="56">
        <v>20</v>
      </c>
      <c r="J41" s="57">
        <f t="shared" si="2"/>
        <v>-9.6999999999999993</v>
      </c>
      <c r="K41" s="58">
        <f t="shared" si="3"/>
        <v>12</v>
      </c>
      <c r="L41" s="58">
        <f t="shared" si="3"/>
        <v>6.4</v>
      </c>
      <c r="M41" s="57">
        <f t="shared" si="4"/>
        <v>-5.6</v>
      </c>
      <c r="O41" s="133" t="s">
        <v>173</v>
      </c>
      <c r="P41" s="123">
        <v>79.2</v>
      </c>
      <c r="Q41" s="124">
        <v>-1.7000000000000028</v>
      </c>
      <c r="R41" s="123">
        <v>80.400000000000006</v>
      </c>
      <c r="S41" s="124">
        <v>-3.6999999999999886</v>
      </c>
      <c r="T41" s="123">
        <v>85.9</v>
      </c>
      <c r="U41" s="124">
        <v>1</v>
      </c>
      <c r="V41" s="123">
        <v>6.7000000000000028</v>
      </c>
      <c r="W41" s="125">
        <v>2.7000000000000028</v>
      </c>
    </row>
    <row r="42" spans="1:23" ht="15" customHeight="1" x14ac:dyDescent="0.35">
      <c r="A42" s="52" t="s">
        <v>166</v>
      </c>
      <c r="B42" s="57" t="s">
        <v>165</v>
      </c>
      <c r="C42" s="53">
        <v>16.399999999999999</v>
      </c>
      <c r="D42" s="57"/>
      <c r="E42" s="57" t="s">
        <v>165</v>
      </c>
      <c r="F42" s="53">
        <v>21.6</v>
      </c>
      <c r="G42" s="57" t="s">
        <v>209</v>
      </c>
      <c r="H42" s="57" t="s">
        <v>165</v>
      </c>
      <c r="I42" s="53">
        <v>30.6</v>
      </c>
      <c r="J42" s="57" t="s">
        <v>209</v>
      </c>
      <c r="K42" s="58"/>
      <c r="L42" s="58">
        <f t="shared" ref="L42" si="5">I42-C42</f>
        <v>14.200000000000003</v>
      </c>
      <c r="M42" s="57"/>
      <c r="O42" s="132" t="s">
        <v>164</v>
      </c>
      <c r="P42" s="127">
        <v>13.6</v>
      </c>
      <c r="Q42" s="124">
        <v>-4.0999999999999996</v>
      </c>
      <c r="R42" s="127">
        <v>16.8</v>
      </c>
      <c r="S42" s="124">
        <v>-9.9999999999997868E-2</v>
      </c>
      <c r="T42" s="127">
        <v>20</v>
      </c>
      <c r="U42" s="124">
        <v>-9.6999999999999993</v>
      </c>
      <c r="V42" s="127">
        <v>6.4</v>
      </c>
      <c r="W42" s="125">
        <v>-5.6</v>
      </c>
    </row>
    <row r="44" spans="1:23" ht="15" customHeight="1" x14ac:dyDescent="0.35">
      <c r="A44" s="49" t="s">
        <v>196</v>
      </c>
    </row>
    <row r="45" spans="1:23" ht="15" customHeight="1" x14ac:dyDescent="0.35">
      <c r="A45" s="49" t="s">
        <v>165</v>
      </c>
      <c r="C45" s="47" t="s">
        <v>203</v>
      </c>
    </row>
    <row r="46" spans="1:23" ht="15" customHeight="1" x14ac:dyDescent="0.35">
      <c r="A46" s="49" t="s">
        <v>197</v>
      </c>
    </row>
    <row r="47" spans="1:23" ht="15" customHeight="1" x14ac:dyDescent="0.35">
      <c r="A47" s="49" t="s">
        <v>195</v>
      </c>
      <c r="C47" s="47" t="s">
        <v>204</v>
      </c>
    </row>
  </sheetData>
  <mergeCells count="8">
    <mergeCell ref="P10:Q10"/>
    <mergeCell ref="R10:S10"/>
    <mergeCell ref="T10:U10"/>
    <mergeCell ref="V10:W10"/>
    <mergeCell ref="B10:D10"/>
    <mergeCell ref="E10:G10"/>
    <mergeCell ref="H10:J10"/>
    <mergeCell ref="K10:M10"/>
  </mergeCells>
  <conditionalFormatting sqref="Q12:Q4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2:S4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2:U4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2:W4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2:W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C4" r:id="rId1" xr:uid="{9A15C14B-BE73-4900-942E-44EE4E0C730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E847-410B-46C3-BF70-0B169094F174}">
  <dimension ref="A1:E46"/>
  <sheetViews>
    <sheetView zoomScale="80" zoomScaleNormal="80" workbookViewId="0">
      <selection activeCell="B4" sqref="B3:B4"/>
    </sheetView>
  </sheetViews>
  <sheetFormatPr defaultColWidth="8.7265625" defaultRowHeight="11.5" customHeight="1" x14ac:dyDescent="0.35"/>
  <cols>
    <col min="1" max="1" width="29.81640625" style="48" customWidth="1"/>
    <col min="2" max="3" width="10" style="48" customWidth="1"/>
    <col min="4" max="5" width="5" style="48" customWidth="1"/>
    <col min="6" max="16384" width="8.7265625" style="48"/>
  </cols>
  <sheetData>
    <row r="1" spans="1:5" ht="11.5" customHeight="1" x14ac:dyDescent="0.35">
      <c r="A1" s="49" t="s">
        <v>212</v>
      </c>
    </row>
    <row r="2" spans="1:5" ht="11.5" customHeight="1" x14ac:dyDescent="0.35">
      <c r="A2" s="49" t="s">
        <v>179</v>
      </c>
      <c r="B2" s="48" t="s">
        <v>213</v>
      </c>
      <c r="C2" s="49"/>
    </row>
    <row r="3" spans="1:5" ht="11.5" customHeight="1" x14ac:dyDescent="0.35">
      <c r="A3" s="49" t="s">
        <v>181</v>
      </c>
      <c r="B3" s="173">
        <v>45451</v>
      </c>
      <c r="C3" s="47"/>
    </row>
    <row r="4" spans="1:5" ht="11.5" customHeight="1" x14ac:dyDescent="0.35">
      <c r="A4" s="49" t="s">
        <v>182</v>
      </c>
      <c r="B4" s="165" t="s">
        <v>214</v>
      </c>
      <c r="C4" s="47"/>
    </row>
    <row r="6" spans="1:5" ht="11.5" customHeight="1" x14ac:dyDescent="0.35">
      <c r="A6" s="49" t="s">
        <v>184</v>
      </c>
      <c r="B6" s="171" t="s">
        <v>185</v>
      </c>
      <c r="D6" s="47"/>
      <c r="E6" s="47"/>
    </row>
    <row r="7" spans="1:5" ht="11.5" customHeight="1" x14ac:dyDescent="0.35">
      <c r="A7" s="49" t="s">
        <v>188</v>
      </c>
      <c r="B7" s="172" t="s">
        <v>189</v>
      </c>
      <c r="D7" s="47"/>
      <c r="E7" s="47"/>
    </row>
    <row r="8" spans="1:5" ht="11.5" customHeight="1" x14ac:dyDescent="0.35">
      <c r="A8" s="49" t="s">
        <v>190</v>
      </c>
      <c r="B8" s="171" t="s">
        <v>215</v>
      </c>
      <c r="D8" s="47"/>
      <c r="E8" s="47"/>
    </row>
    <row r="10" spans="1:5" ht="11.5" customHeight="1" x14ac:dyDescent="0.35">
      <c r="A10" s="50"/>
      <c r="B10" s="51" t="s">
        <v>192</v>
      </c>
      <c r="C10" s="51" t="s">
        <v>193</v>
      </c>
      <c r="D10" s="51" t="s">
        <v>209</v>
      </c>
      <c r="E10" s="51" t="s">
        <v>209</v>
      </c>
    </row>
    <row r="11" spans="1:5" ht="11.5" customHeight="1" x14ac:dyDescent="0.35">
      <c r="A11" s="52" t="s">
        <v>194</v>
      </c>
      <c r="B11" s="55">
        <v>6.4</v>
      </c>
      <c r="C11" s="56">
        <v>6</v>
      </c>
      <c r="D11" s="69">
        <f>C11-B11</f>
        <v>-0.40000000000000036</v>
      </c>
      <c r="E11" s="68" t="s">
        <v>209</v>
      </c>
    </row>
    <row r="12" spans="1:5" ht="11.5" customHeight="1" x14ac:dyDescent="0.35">
      <c r="A12" s="52" t="s">
        <v>154</v>
      </c>
      <c r="B12" s="56">
        <v>9</v>
      </c>
      <c r="C12" s="55">
        <v>10.1</v>
      </c>
      <c r="D12" s="69">
        <f t="shared" ref="D12:D41" si="0">C12-B12</f>
        <v>1.0999999999999996</v>
      </c>
      <c r="E12" s="68" t="s">
        <v>209</v>
      </c>
    </row>
    <row r="13" spans="1:5" ht="11.5" customHeight="1" x14ac:dyDescent="0.35">
      <c r="A13" s="52" t="s">
        <v>151</v>
      </c>
      <c r="B13" s="53">
        <v>12.2</v>
      </c>
      <c r="C13" s="53">
        <v>9.1999999999999993</v>
      </c>
      <c r="D13" s="69">
        <f t="shared" si="0"/>
        <v>-3</v>
      </c>
      <c r="E13" s="57" t="s">
        <v>209</v>
      </c>
    </row>
    <row r="14" spans="1:5" ht="11.5" customHeight="1" x14ac:dyDescent="0.35">
      <c r="A14" s="52" t="s">
        <v>163</v>
      </c>
      <c r="B14" s="53">
        <v>7.7</v>
      </c>
      <c r="C14" s="53">
        <v>8.6999999999999993</v>
      </c>
      <c r="D14" s="69">
        <f t="shared" si="0"/>
        <v>0.99999999999999911</v>
      </c>
      <c r="E14" s="57" t="s">
        <v>209</v>
      </c>
    </row>
    <row r="15" spans="1:5" ht="11.5" customHeight="1" x14ac:dyDescent="0.35">
      <c r="A15" s="52" t="s">
        <v>147</v>
      </c>
      <c r="B15" s="53">
        <v>6.3</v>
      </c>
      <c r="C15" s="53">
        <v>8.5</v>
      </c>
      <c r="D15" s="69">
        <f t="shared" si="0"/>
        <v>2.2000000000000002</v>
      </c>
      <c r="E15" s="57" t="s">
        <v>209</v>
      </c>
    </row>
    <row r="16" spans="1:5" ht="11.5" customHeight="1" x14ac:dyDescent="0.35">
      <c r="A16" s="52" t="s">
        <v>140</v>
      </c>
      <c r="B16" s="55">
        <v>5.5</v>
      </c>
      <c r="C16" s="55">
        <v>8.4</v>
      </c>
      <c r="D16" s="69">
        <f t="shared" si="0"/>
        <v>2.9000000000000004</v>
      </c>
      <c r="E16" s="68" t="s">
        <v>209</v>
      </c>
    </row>
    <row r="17" spans="1:5" ht="11.5" customHeight="1" x14ac:dyDescent="0.35">
      <c r="A17" s="52" t="s">
        <v>142</v>
      </c>
      <c r="B17" s="55">
        <v>11.9</v>
      </c>
      <c r="C17" s="55">
        <v>7.8</v>
      </c>
      <c r="D17" s="69">
        <f t="shared" si="0"/>
        <v>-4.1000000000000005</v>
      </c>
      <c r="E17" s="68" t="s">
        <v>209</v>
      </c>
    </row>
    <row r="18" spans="1:5" ht="11.5" customHeight="1" x14ac:dyDescent="0.35">
      <c r="A18" s="52" t="s">
        <v>145</v>
      </c>
      <c r="B18" s="53">
        <v>8.3000000000000007</v>
      </c>
      <c r="C18" s="53">
        <v>7.3</v>
      </c>
      <c r="D18" s="69">
        <f t="shared" si="0"/>
        <v>-1.0000000000000009</v>
      </c>
      <c r="E18" s="57" t="s">
        <v>209</v>
      </c>
    </row>
    <row r="19" spans="1:5" ht="11.5" customHeight="1" x14ac:dyDescent="0.35">
      <c r="A19" s="52" t="s">
        <v>136</v>
      </c>
      <c r="B19" s="55">
        <v>13.1</v>
      </c>
      <c r="C19" s="55">
        <v>6.8</v>
      </c>
      <c r="D19" s="69">
        <f t="shared" si="0"/>
        <v>-6.3</v>
      </c>
      <c r="E19" s="68" t="s">
        <v>209</v>
      </c>
    </row>
    <row r="20" spans="1:5" ht="11.5" customHeight="1" x14ac:dyDescent="0.35">
      <c r="A20" s="52" t="s">
        <v>159</v>
      </c>
      <c r="B20" s="53">
        <v>8.4</v>
      </c>
      <c r="C20" s="53">
        <v>6.3</v>
      </c>
      <c r="D20" s="69">
        <f t="shared" si="0"/>
        <v>-2.1000000000000005</v>
      </c>
      <c r="E20" s="57" t="s">
        <v>209</v>
      </c>
    </row>
    <row r="21" spans="1:5" ht="11.5" customHeight="1" x14ac:dyDescent="0.35">
      <c r="A21" s="52" t="s">
        <v>162</v>
      </c>
      <c r="B21" s="56">
        <v>7</v>
      </c>
      <c r="C21" s="55">
        <v>6.2</v>
      </c>
      <c r="D21" s="69">
        <f t="shared" si="0"/>
        <v>-0.79999999999999982</v>
      </c>
      <c r="E21" s="68" t="s">
        <v>195</v>
      </c>
    </row>
    <row r="22" spans="1:5" ht="11.5" customHeight="1" x14ac:dyDescent="0.35">
      <c r="A22" s="52" t="s">
        <v>157</v>
      </c>
      <c r="B22" s="53">
        <v>7.9</v>
      </c>
      <c r="C22" s="58">
        <v>6</v>
      </c>
      <c r="D22" s="69">
        <f t="shared" si="0"/>
        <v>-1.9000000000000004</v>
      </c>
      <c r="E22" s="57" t="s">
        <v>209</v>
      </c>
    </row>
    <row r="23" spans="1:5" ht="11.5" customHeight="1" x14ac:dyDescent="0.35">
      <c r="A23" s="52" t="s">
        <v>173</v>
      </c>
      <c r="B23" s="55">
        <v>6.9</v>
      </c>
      <c r="C23" s="55">
        <v>5.3</v>
      </c>
      <c r="D23" s="69">
        <f t="shared" si="0"/>
        <v>-1.6000000000000005</v>
      </c>
      <c r="E23" s="68" t="s">
        <v>209</v>
      </c>
    </row>
    <row r="24" spans="1:5" ht="11.5" customHeight="1" x14ac:dyDescent="0.35">
      <c r="A24" s="52" t="s">
        <v>160</v>
      </c>
      <c r="B24" s="55">
        <v>6.5</v>
      </c>
      <c r="C24" s="55">
        <v>5.3</v>
      </c>
      <c r="D24" s="69">
        <f t="shared" si="0"/>
        <v>-1.2000000000000002</v>
      </c>
      <c r="E24" s="68" t="s">
        <v>209</v>
      </c>
    </row>
    <row r="25" spans="1:5" ht="11.5" customHeight="1" x14ac:dyDescent="0.35">
      <c r="A25" s="52" t="s">
        <v>141</v>
      </c>
      <c r="B25" s="53">
        <v>8.8000000000000007</v>
      </c>
      <c r="C25" s="53">
        <v>4.5999999999999996</v>
      </c>
      <c r="D25" s="69">
        <f t="shared" si="0"/>
        <v>-4.2000000000000011</v>
      </c>
      <c r="E25" s="57" t="s">
        <v>209</v>
      </c>
    </row>
    <row r="26" spans="1:5" ht="11.5" customHeight="1" x14ac:dyDescent="0.35">
      <c r="A26" s="52" t="s">
        <v>155</v>
      </c>
      <c r="B26" s="53">
        <v>6.5</v>
      </c>
      <c r="C26" s="53">
        <v>4.4000000000000004</v>
      </c>
      <c r="D26" s="69">
        <f t="shared" si="0"/>
        <v>-2.0999999999999996</v>
      </c>
      <c r="E26" s="57" t="s">
        <v>209</v>
      </c>
    </row>
    <row r="27" spans="1:5" ht="11.5" customHeight="1" x14ac:dyDescent="0.35">
      <c r="A27" s="52" t="s">
        <v>153</v>
      </c>
      <c r="B27" s="53">
        <v>7.8</v>
      </c>
      <c r="C27" s="58">
        <v>4</v>
      </c>
      <c r="D27" s="69">
        <f t="shared" si="0"/>
        <v>-3.8</v>
      </c>
      <c r="E27" s="57" t="s">
        <v>209</v>
      </c>
    </row>
    <row r="28" spans="1:5" ht="11.5" customHeight="1" x14ac:dyDescent="0.35">
      <c r="A28" s="52" t="s">
        <v>148</v>
      </c>
      <c r="B28" s="55">
        <v>3.9</v>
      </c>
      <c r="C28" s="55">
        <v>3.7</v>
      </c>
      <c r="D28" s="69">
        <f t="shared" si="0"/>
        <v>-0.19999999999999973</v>
      </c>
      <c r="E28" s="68" t="s">
        <v>209</v>
      </c>
    </row>
    <row r="29" spans="1:5" ht="11.5" customHeight="1" x14ac:dyDescent="0.35">
      <c r="A29" s="52" t="s">
        <v>150</v>
      </c>
      <c r="B29" s="55">
        <v>3.1</v>
      </c>
      <c r="C29" s="55">
        <v>3.6</v>
      </c>
      <c r="D29" s="69">
        <f t="shared" si="0"/>
        <v>0.5</v>
      </c>
      <c r="E29" s="68" t="s">
        <v>209</v>
      </c>
    </row>
    <row r="30" spans="1:5" ht="11.5" customHeight="1" x14ac:dyDescent="0.35">
      <c r="A30" s="52" t="s">
        <v>152</v>
      </c>
      <c r="B30" s="56">
        <v>3</v>
      </c>
      <c r="C30" s="55">
        <v>3.6</v>
      </c>
      <c r="D30" s="69">
        <f t="shared" si="0"/>
        <v>0.60000000000000009</v>
      </c>
      <c r="E30" s="68" t="s">
        <v>195</v>
      </c>
    </row>
    <row r="31" spans="1:5" ht="11.5" customHeight="1" x14ac:dyDescent="0.35">
      <c r="A31" s="52" t="s">
        <v>161</v>
      </c>
      <c r="B31" s="53">
        <v>5.0999999999999996</v>
      </c>
      <c r="C31" s="53">
        <v>3.5</v>
      </c>
      <c r="D31" s="69">
        <f t="shared" si="0"/>
        <v>-1.5999999999999996</v>
      </c>
      <c r="E31" s="57" t="s">
        <v>209</v>
      </c>
    </row>
    <row r="32" spans="1:5" ht="11.5" customHeight="1" x14ac:dyDescent="0.35">
      <c r="A32" s="52" t="s">
        <v>158</v>
      </c>
      <c r="B32" s="55">
        <v>4.4000000000000004</v>
      </c>
      <c r="C32" s="55">
        <v>3.3</v>
      </c>
      <c r="D32" s="69">
        <f t="shared" si="0"/>
        <v>-1.1000000000000005</v>
      </c>
      <c r="E32" s="68" t="s">
        <v>209</v>
      </c>
    </row>
    <row r="33" spans="1:5" ht="11.5" customHeight="1" x14ac:dyDescent="0.35">
      <c r="A33" s="52" t="s">
        <v>146</v>
      </c>
      <c r="B33" s="56">
        <v>4</v>
      </c>
      <c r="C33" s="55">
        <v>3.3</v>
      </c>
      <c r="D33" s="69">
        <f t="shared" si="0"/>
        <v>-0.70000000000000018</v>
      </c>
      <c r="E33" s="68" t="s">
        <v>209</v>
      </c>
    </row>
    <row r="34" spans="1:5" ht="11.5" customHeight="1" x14ac:dyDescent="0.35">
      <c r="A34" s="52" t="s">
        <v>156</v>
      </c>
      <c r="B34" s="55">
        <v>4.8</v>
      </c>
      <c r="C34" s="55">
        <v>3.1</v>
      </c>
      <c r="D34" s="69">
        <f t="shared" si="0"/>
        <v>-1.6999999999999997</v>
      </c>
      <c r="E34" s="68" t="s">
        <v>209</v>
      </c>
    </row>
    <row r="35" spans="1:5" ht="11.5" customHeight="1" x14ac:dyDescent="0.35">
      <c r="A35" s="52" t="s">
        <v>137</v>
      </c>
      <c r="B35" s="53">
        <v>4.5</v>
      </c>
      <c r="C35" s="58">
        <v>3</v>
      </c>
      <c r="D35" s="69">
        <f t="shared" si="0"/>
        <v>-1.5</v>
      </c>
      <c r="E35" s="57" t="s">
        <v>209</v>
      </c>
    </row>
    <row r="36" spans="1:5" ht="14.5" x14ac:dyDescent="0.35">
      <c r="A36" s="52" t="s">
        <v>144</v>
      </c>
      <c r="B36" s="55">
        <v>7.2</v>
      </c>
      <c r="C36" s="55">
        <v>2.5</v>
      </c>
      <c r="D36" s="69">
        <f t="shared" si="0"/>
        <v>-4.7</v>
      </c>
      <c r="E36" s="68" t="s">
        <v>209</v>
      </c>
    </row>
    <row r="37" spans="1:5" ht="14.5" x14ac:dyDescent="0.35">
      <c r="A37" s="52" t="s">
        <v>166</v>
      </c>
      <c r="B37" s="68"/>
      <c r="C37" s="55">
        <v>2.5</v>
      </c>
      <c r="D37" s="69"/>
      <c r="E37" s="68" t="s">
        <v>209</v>
      </c>
    </row>
    <row r="38" spans="1:5" ht="14.5" x14ac:dyDescent="0.35">
      <c r="A38" s="52" t="s">
        <v>149</v>
      </c>
      <c r="B38" s="53">
        <v>3.1</v>
      </c>
      <c r="C38" s="53">
        <v>2.4</v>
      </c>
      <c r="D38" s="69">
        <f t="shared" si="0"/>
        <v>-0.70000000000000018</v>
      </c>
      <c r="E38" s="57" t="s">
        <v>209</v>
      </c>
    </row>
    <row r="39" spans="1:5" ht="14.5" x14ac:dyDescent="0.35">
      <c r="A39" s="52" t="s">
        <v>139</v>
      </c>
      <c r="B39" s="53">
        <v>5.5</v>
      </c>
      <c r="C39" s="53">
        <v>2.2000000000000002</v>
      </c>
      <c r="D39" s="69">
        <f t="shared" si="0"/>
        <v>-3.3</v>
      </c>
      <c r="E39" s="57" t="s">
        <v>209</v>
      </c>
    </row>
    <row r="40" spans="1:5" ht="14.5" x14ac:dyDescent="0.35">
      <c r="A40" s="52" t="s">
        <v>164</v>
      </c>
      <c r="B40" s="53">
        <v>2.6</v>
      </c>
      <c r="C40" s="53">
        <v>2.2000000000000002</v>
      </c>
      <c r="D40" s="69">
        <f t="shared" si="0"/>
        <v>-0.39999999999999991</v>
      </c>
      <c r="E40" s="57" t="s">
        <v>209</v>
      </c>
    </row>
    <row r="41" spans="1:5" ht="14.5" x14ac:dyDescent="0.35">
      <c r="A41" s="52" t="s">
        <v>143</v>
      </c>
      <c r="B41" s="58">
        <v>3</v>
      </c>
      <c r="C41" s="53">
        <v>1.6</v>
      </c>
      <c r="D41" s="69">
        <f t="shared" si="0"/>
        <v>-1.4</v>
      </c>
      <c r="E41" s="57" t="s">
        <v>209</v>
      </c>
    </row>
    <row r="43" spans="1:5" ht="14.5" x14ac:dyDescent="0.35">
      <c r="A43" s="49" t="s">
        <v>196</v>
      </c>
    </row>
    <row r="44" spans="1:5" ht="14.5" x14ac:dyDescent="0.35">
      <c r="A44" s="49" t="s">
        <v>165</v>
      </c>
      <c r="C44" s="47" t="s">
        <v>203</v>
      </c>
    </row>
    <row r="45" spans="1:5" ht="14.5" x14ac:dyDescent="0.35">
      <c r="A45" s="49" t="s">
        <v>197</v>
      </c>
    </row>
    <row r="46" spans="1:5" ht="14.5" x14ac:dyDescent="0.35">
      <c r="A46" s="49" t="s">
        <v>195</v>
      </c>
      <c r="C46" s="47" t="s">
        <v>204</v>
      </c>
    </row>
  </sheetData>
  <hyperlinks>
    <hyperlink ref="B4" r:id="rId1" xr:uid="{1AB2349B-3ED6-43D0-ADF6-29237AF7885C}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F2C2D-51A0-43C2-BDE9-EDFB7F8E2AC5}">
  <dimension ref="A1:W46"/>
  <sheetViews>
    <sheetView zoomScale="90" zoomScaleNormal="60" workbookViewId="0">
      <selection activeCell="C3" sqref="C3:C4"/>
    </sheetView>
  </sheetViews>
  <sheetFormatPr defaultColWidth="8.7265625" defaultRowHeight="15" customHeight="1" x14ac:dyDescent="0.35"/>
  <cols>
    <col min="1" max="1" width="29.81640625" style="48" customWidth="1"/>
    <col min="2" max="2" width="10" style="48" hidden="1" customWidth="1"/>
    <col min="3" max="3" width="10" style="48" customWidth="1"/>
    <col min="4" max="4" width="5" style="48" customWidth="1"/>
    <col min="5" max="5" width="10" style="48" hidden="1" customWidth="1"/>
    <col min="6" max="6" width="10" style="48" customWidth="1"/>
    <col min="7" max="7" width="5" style="48" customWidth="1"/>
    <col min="8" max="8" width="10" style="48" hidden="1" customWidth="1"/>
    <col min="9" max="9" width="10" style="48" customWidth="1"/>
    <col min="10" max="10" width="5" style="48" customWidth="1"/>
    <col min="11" max="11" width="0" style="48" hidden="1" customWidth="1"/>
    <col min="12" max="14" width="8.7265625" style="48"/>
    <col min="15" max="15" width="14.7265625" style="48" customWidth="1"/>
    <col min="16" max="16384" width="8.7265625" style="48"/>
  </cols>
  <sheetData>
    <row r="1" spans="1:23" ht="15" customHeight="1" x14ac:dyDescent="0.35">
      <c r="A1" s="49" t="s">
        <v>216</v>
      </c>
    </row>
    <row r="2" spans="1:23" ht="15" customHeight="1" x14ac:dyDescent="0.35">
      <c r="A2" s="49" t="s">
        <v>179</v>
      </c>
      <c r="C2" s="47" t="s">
        <v>213</v>
      </c>
    </row>
    <row r="3" spans="1:23" ht="15" customHeight="1" x14ac:dyDescent="0.35">
      <c r="A3" s="49" t="s">
        <v>181</v>
      </c>
      <c r="C3" s="173">
        <v>45451</v>
      </c>
    </row>
    <row r="4" spans="1:23" ht="15" customHeight="1" x14ac:dyDescent="0.35">
      <c r="A4" s="49" t="s">
        <v>182</v>
      </c>
      <c r="C4" s="165" t="s">
        <v>214</v>
      </c>
    </row>
    <row r="6" spans="1:23" ht="15" customHeight="1" x14ac:dyDescent="0.35">
      <c r="A6" s="49" t="s">
        <v>184</v>
      </c>
      <c r="C6" s="171" t="s">
        <v>185</v>
      </c>
      <c r="D6" s="47"/>
    </row>
    <row r="7" spans="1:23" ht="15" customHeight="1" x14ac:dyDescent="0.35">
      <c r="A7" s="49" t="s">
        <v>190</v>
      </c>
      <c r="C7" s="171" t="s">
        <v>215</v>
      </c>
      <c r="D7" s="47"/>
    </row>
    <row r="8" spans="1:23" ht="15" customHeight="1" thickBot="1" x14ac:dyDescent="0.4"/>
    <row r="9" spans="1:23" ht="15" customHeight="1" thickBot="1" x14ac:dyDescent="0.4">
      <c r="A9" s="50"/>
      <c r="B9" s="188" t="s">
        <v>98</v>
      </c>
      <c r="C9" s="189"/>
      <c r="D9" s="190"/>
      <c r="E9" s="188" t="s">
        <v>100</v>
      </c>
      <c r="F9" s="189"/>
      <c r="G9" s="190"/>
      <c r="H9" s="188" t="s">
        <v>102</v>
      </c>
      <c r="I9" s="189"/>
      <c r="J9" s="190"/>
      <c r="K9" s="197" t="s">
        <v>211</v>
      </c>
      <c r="L9" s="198"/>
      <c r="M9" s="199"/>
      <c r="O9" s="129"/>
      <c r="P9" s="195" t="s">
        <v>98</v>
      </c>
      <c r="Q9" s="195"/>
      <c r="R9" s="195" t="s">
        <v>100</v>
      </c>
      <c r="S9" s="195"/>
      <c r="T9" s="195" t="s">
        <v>102</v>
      </c>
      <c r="U9" s="195"/>
      <c r="V9" s="195" t="s">
        <v>201</v>
      </c>
      <c r="W9" s="195"/>
    </row>
    <row r="10" spans="1:23" ht="15" customHeight="1" x14ac:dyDescent="0.35">
      <c r="A10" s="50"/>
      <c r="B10" s="51" t="s">
        <v>192</v>
      </c>
      <c r="C10" s="196" t="s">
        <v>193</v>
      </c>
      <c r="D10" s="196" t="s">
        <v>209</v>
      </c>
      <c r="E10" s="51" t="s">
        <v>192</v>
      </c>
      <c r="F10" s="196" t="s">
        <v>193</v>
      </c>
      <c r="G10" s="196" t="s">
        <v>209</v>
      </c>
      <c r="H10" s="51" t="s">
        <v>192</v>
      </c>
      <c r="I10" s="196" t="s">
        <v>193</v>
      </c>
      <c r="J10" s="196" t="s">
        <v>209</v>
      </c>
      <c r="K10" s="51" t="s">
        <v>192</v>
      </c>
      <c r="L10" s="196" t="s">
        <v>193</v>
      </c>
      <c r="M10" s="196" t="s">
        <v>209</v>
      </c>
      <c r="O10" s="130"/>
      <c r="P10" s="131">
        <v>2020</v>
      </c>
      <c r="Q10" s="131" t="s">
        <v>202</v>
      </c>
      <c r="R10" s="131">
        <v>2020</v>
      </c>
      <c r="S10" s="131" t="s">
        <v>202</v>
      </c>
      <c r="T10" s="131">
        <v>2020</v>
      </c>
      <c r="U10" s="131" t="s">
        <v>202</v>
      </c>
      <c r="V10" s="131">
        <v>2020</v>
      </c>
      <c r="W10" s="131" t="s">
        <v>202</v>
      </c>
    </row>
    <row r="11" spans="1:23" ht="15" customHeight="1" x14ac:dyDescent="0.35">
      <c r="A11" s="52" t="s">
        <v>194</v>
      </c>
      <c r="B11" s="64">
        <v>3.8</v>
      </c>
      <c r="C11" s="64">
        <v>3.5</v>
      </c>
      <c r="D11" s="64">
        <f>C11-B11</f>
        <v>-0.29999999999999982</v>
      </c>
      <c r="E11" s="64">
        <v>5.4</v>
      </c>
      <c r="F11" s="64">
        <v>4.2</v>
      </c>
      <c r="G11" s="64">
        <f>F11-E11</f>
        <v>-1.2000000000000002</v>
      </c>
      <c r="H11" s="64">
        <v>8.4</v>
      </c>
      <c r="I11" s="64">
        <v>8.4</v>
      </c>
      <c r="J11" s="64">
        <f>I11-H11</f>
        <v>0</v>
      </c>
      <c r="K11" s="64">
        <f>H11-B11</f>
        <v>4.6000000000000005</v>
      </c>
      <c r="L11" s="64">
        <f>I11-C11</f>
        <v>4.9000000000000004</v>
      </c>
      <c r="M11" s="64">
        <f>L11-K11</f>
        <v>0.29999999999999982</v>
      </c>
      <c r="O11" s="132" t="s">
        <v>194</v>
      </c>
      <c r="P11" s="127">
        <v>3.5</v>
      </c>
      <c r="Q11" s="124">
        <v>-0.29999999999999982</v>
      </c>
      <c r="R11" s="127">
        <v>4.2</v>
      </c>
      <c r="S11" s="124">
        <v>-1.2000000000000002</v>
      </c>
      <c r="T11" s="127">
        <v>8.4</v>
      </c>
      <c r="U11" s="124">
        <v>0</v>
      </c>
      <c r="V11" s="127">
        <v>4.9000000000000004</v>
      </c>
      <c r="W11" s="125">
        <v>0.29999999999999982</v>
      </c>
    </row>
    <row r="12" spans="1:23" ht="15" customHeight="1" x14ac:dyDescent="0.35">
      <c r="A12" s="52" t="s">
        <v>136</v>
      </c>
      <c r="B12" s="64">
        <v>8.6</v>
      </c>
      <c r="C12" s="64">
        <v>4.7</v>
      </c>
      <c r="D12" s="64">
        <f t="shared" ref="D12:D40" si="0">C12-B12</f>
        <v>-3.8999999999999995</v>
      </c>
      <c r="E12" s="64">
        <v>15.6</v>
      </c>
      <c r="F12" s="64">
        <v>6.4</v>
      </c>
      <c r="G12" s="64">
        <f t="shared" ref="G12:G40" si="1">F12-E12</f>
        <v>-9.1999999999999993</v>
      </c>
      <c r="H12" s="64">
        <v>14.3</v>
      </c>
      <c r="I12" s="64">
        <v>8.1999999999999993</v>
      </c>
      <c r="J12" s="64">
        <f t="shared" ref="J12:J40" si="2">I12-H12</f>
        <v>-6.1000000000000014</v>
      </c>
      <c r="K12" s="64">
        <f t="shared" ref="K12:L40" si="3">H12-B12</f>
        <v>5.7000000000000011</v>
      </c>
      <c r="L12" s="64">
        <f t="shared" si="3"/>
        <v>3.4999999999999991</v>
      </c>
      <c r="M12" s="64">
        <f t="shared" ref="M12:M40" si="4">L12-K12</f>
        <v>-2.200000000000002</v>
      </c>
      <c r="O12" s="133" t="s">
        <v>140</v>
      </c>
      <c r="P12" s="123">
        <v>3.3</v>
      </c>
      <c r="Q12" s="124">
        <v>-0.30000000000000027</v>
      </c>
      <c r="R12" s="123">
        <v>4.2</v>
      </c>
      <c r="S12" s="124">
        <v>-0.70000000000000018</v>
      </c>
      <c r="T12" s="123">
        <v>12.3</v>
      </c>
      <c r="U12" s="124">
        <v>6.0000000000000009</v>
      </c>
      <c r="V12" s="123">
        <v>9</v>
      </c>
      <c r="W12" s="125">
        <v>6.3000000000000007</v>
      </c>
    </row>
    <row r="13" spans="1:23" ht="15" customHeight="1" x14ac:dyDescent="0.35">
      <c r="A13" s="52" t="s">
        <v>137</v>
      </c>
      <c r="B13" s="63">
        <v>2.4</v>
      </c>
      <c r="C13" s="63">
        <v>1.5</v>
      </c>
      <c r="D13" s="63">
        <f t="shared" si="0"/>
        <v>-0.89999999999999991</v>
      </c>
      <c r="E13" s="63">
        <v>3.9</v>
      </c>
      <c r="F13" s="63">
        <v>2.1</v>
      </c>
      <c r="G13" s="63">
        <f t="shared" si="1"/>
        <v>-1.7999999999999998</v>
      </c>
      <c r="H13" s="63">
        <v>6.8</v>
      </c>
      <c r="I13" s="63">
        <v>5</v>
      </c>
      <c r="J13" s="63">
        <f t="shared" si="2"/>
        <v>-1.7999999999999998</v>
      </c>
      <c r="K13" s="63">
        <f t="shared" si="3"/>
        <v>4.4000000000000004</v>
      </c>
      <c r="L13" s="63">
        <f t="shared" si="3"/>
        <v>3.5</v>
      </c>
      <c r="M13" s="63">
        <f t="shared" si="4"/>
        <v>-0.90000000000000036</v>
      </c>
      <c r="O13" s="132" t="s">
        <v>154</v>
      </c>
      <c r="P13" s="127">
        <v>5.8</v>
      </c>
      <c r="Q13" s="124">
        <v>-0.60000000000000053</v>
      </c>
      <c r="R13" s="127">
        <v>7.7</v>
      </c>
      <c r="S13" s="124">
        <v>0</v>
      </c>
      <c r="T13" s="127">
        <v>13.2</v>
      </c>
      <c r="U13" s="124">
        <v>2.5</v>
      </c>
      <c r="V13" s="127">
        <v>7.3999999999999995</v>
      </c>
      <c r="W13" s="125">
        <v>3.1000000000000005</v>
      </c>
    </row>
    <row r="14" spans="1:23" ht="15" customHeight="1" x14ac:dyDescent="0.35">
      <c r="A14" s="52" t="s">
        <v>173</v>
      </c>
      <c r="B14" s="64">
        <v>5</v>
      </c>
      <c r="C14" s="64">
        <v>4.2</v>
      </c>
      <c r="D14" s="64">
        <f t="shared" si="0"/>
        <v>-0.79999999999999982</v>
      </c>
      <c r="E14" s="64">
        <v>6.7</v>
      </c>
      <c r="F14" s="64">
        <v>4.7</v>
      </c>
      <c r="G14" s="64">
        <f t="shared" si="1"/>
        <v>-2</v>
      </c>
      <c r="H14" s="64">
        <v>8</v>
      </c>
      <c r="I14" s="64">
        <v>6.3</v>
      </c>
      <c r="J14" s="64">
        <f t="shared" si="2"/>
        <v>-1.7000000000000002</v>
      </c>
      <c r="K14" s="64">
        <f t="shared" si="3"/>
        <v>3</v>
      </c>
      <c r="L14" s="64">
        <f t="shared" si="3"/>
        <v>2.0999999999999996</v>
      </c>
      <c r="M14" s="64">
        <f t="shared" si="4"/>
        <v>-0.90000000000000036</v>
      </c>
      <c r="O14" s="133" t="s">
        <v>158</v>
      </c>
      <c r="P14" s="123">
        <v>0.4</v>
      </c>
      <c r="Q14" s="124">
        <v>-0.9</v>
      </c>
      <c r="R14" s="123">
        <v>1.7</v>
      </c>
      <c r="S14" s="124">
        <v>-1.3</v>
      </c>
      <c r="T14" s="123">
        <v>5.9</v>
      </c>
      <c r="U14" s="124">
        <v>-1</v>
      </c>
      <c r="V14" s="123">
        <v>5.5</v>
      </c>
      <c r="W14" s="125">
        <v>-0.10000000000000053</v>
      </c>
    </row>
    <row r="15" spans="1:23" ht="15" customHeight="1" x14ac:dyDescent="0.35">
      <c r="A15" s="52" t="s">
        <v>139</v>
      </c>
      <c r="B15" s="63">
        <v>1.7</v>
      </c>
      <c r="C15" s="63">
        <v>2.5</v>
      </c>
      <c r="D15" s="63">
        <f t="shared" si="0"/>
        <v>0.8</v>
      </c>
      <c r="E15" s="63">
        <v>5.8</v>
      </c>
      <c r="F15" s="63">
        <v>1.4</v>
      </c>
      <c r="G15" s="63">
        <f t="shared" si="1"/>
        <v>-4.4000000000000004</v>
      </c>
      <c r="H15" s="63">
        <v>10</v>
      </c>
      <c r="I15" s="63">
        <v>3.2</v>
      </c>
      <c r="J15" s="63">
        <f t="shared" si="2"/>
        <v>-6.8</v>
      </c>
      <c r="K15" s="63">
        <f t="shared" si="3"/>
        <v>8.3000000000000007</v>
      </c>
      <c r="L15" s="63">
        <f t="shared" si="3"/>
        <v>0.70000000000000018</v>
      </c>
      <c r="M15" s="63">
        <f t="shared" si="4"/>
        <v>-7.6000000000000005</v>
      </c>
      <c r="O15" s="132" t="s">
        <v>148</v>
      </c>
      <c r="P15" s="127">
        <v>1.9</v>
      </c>
      <c r="Q15" s="124">
        <v>-0.70000000000000018</v>
      </c>
      <c r="R15" s="127">
        <v>2.6</v>
      </c>
      <c r="S15" s="124">
        <v>-1.4</v>
      </c>
      <c r="T15" s="127">
        <v>7.1</v>
      </c>
      <c r="U15" s="124">
        <v>1.0999999999999996</v>
      </c>
      <c r="V15" s="127">
        <v>5.1999999999999993</v>
      </c>
      <c r="W15" s="125">
        <v>1.7999999999999994</v>
      </c>
    </row>
    <row r="16" spans="1:23" ht="15" customHeight="1" x14ac:dyDescent="0.35">
      <c r="A16" s="52" t="s">
        <v>140</v>
      </c>
      <c r="B16" s="64">
        <v>3.6</v>
      </c>
      <c r="C16" s="64">
        <v>3.3</v>
      </c>
      <c r="D16" s="64">
        <f t="shared" si="0"/>
        <v>-0.30000000000000027</v>
      </c>
      <c r="E16" s="64">
        <v>4.9000000000000004</v>
      </c>
      <c r="F16" s="64">
        <v>4.2</v>
      </c>
      <c r="G16" s="64">
        <f t="shared" si="1"/>
        <v>-0.70000000000000018</v>
      </c>
      <c r="H16" s="64">
        <v>6.3</v>
      </c>
      <c r="I16" s="64">
        <v>12.3</v>
      </c>
      <c r="J16" s="64">
        <f t="shared" si="2"/>
        <v>6.0000000000000009</v>
      </c>
      <c r="K16" s="64">
        <f t="shared" si="3"/>
        <v>2.6999999999999997</v>
      </c>
      <c r="L16" s="64">
        <f t="shared" si="3"/>
        <v>9</v>
      </c>
      <c r="M16" s="64">
        <f t="shared" si="4"/>
        <v>6.3000000000000007</v>
      </c>
      <c r="O16" s="133" t="s">
        <v>153</v>
      </c>
      <c r="P16" s="123">
        <v>1.7</v>
      </c>
      <c r="Q16" s="124">
        <v>-1.4000000000000001</v>
      </c>
      <c r="R16" s="123">
        <v>3.9</v>
      </c>
      <c r="S16" s="124">
        <v>-2.4</v>
      </c>
      <c r="T16" s="123">
        <v>6.6</v>
      </c>
      <c r="U16" s="124">
        <v>-7.5</v>
      </c>
      <c r="V16" s="123">
        <v>4.8999999999999995</v>
      </c>
      <c r="W16" s="125">
        <v>-6.1000000000000005</v>
      </c>
    </row>
    <row r="17" spans="1:23" ht="15" customHeight="1" x14ac:dyDescent="0.35">
      <c r="A17" s="52" t="s">
        <v>141</v>
      </c>
      <c r="B17" s="63">
        <v>3.3</v>
      </c>
      <c r="C17" s="63">
        <v>3.2</v>
      </c>
      <c r="D17" s="63">
        <f t="shared" si="0"/>
        <v>-9.9999999999999645E-2</v>
      </c>
      <c r="E17" s="63">
        <v>9.3000000000000007</v>
      </c>
      <c r="F17" s="63">
        <v>5.4</v>
      </c>
      <c r="G17" s="63">
        <f t="shared" si="1"/>
        <v>-3.9000000000000004</v>
      </c>
      <c r="H17" s="63">
        <v>14.4</v>
      </c>
      <c r="I17" s="63">
        <v>5.2</v>
      </c>
      <c r="J17" s="63">
        <f t="shared" si="2"/>
        <v>-9.1999999999999993</v>
      </c>
      <c r="K17" s="63">
        <f t="shared" si="3"/>
        <v>11.100000000000001</v>
      </c>
      <c r="L17" s="63">
        <f t="shared" si="3"/>
        <v>2</v>
      </c>
      <c r="M17" s="63">
        <f t="shared" si="4"/>
        <v>-9.1000000000000014</v>
      </c>
      <c r="O17" s="132" t="s">
        <v>157</v>
      </c>
      <c r="P17" s="127">
        <v>3.6</v>
      </c>
      <c r="Q17" s="124">
        <v>-1.4</v>
      </c>
      <c r="R17" s="127">
        <v>6.1</v>
      </c>
      <c r="S17" s="124">
        <v>-0.80000000000000071</v>
      </c>
      <c r="T17" s="127">
        <v>8</v>
      </c>
      <c r="U17" s="124">
        <v>-4.1999999999999993</v>
      </c>
      <c r="V17" s="127">
        <v>4.4000000000000004</v>
      </c>
      <c r="W17" s="125">
        <v>-2.7999999999999989</v>
      </c>
    </row>
    <row r="18" spans="1:23" ht="15" customHeight="1" x14ac:dyDescent="0.35">
      <c r="A18" s="52" t="s">
        <v>142</v>
      </c>
      <c r="B18" s="64">
        <v>13.1</v>
      </c>
      <c r="C18" s="64">
        <v>5.2</v>
      </c>
      <c r="D18" s="64">
        <f t="shared" si="0"/>
        <v>-7.8999999999999995</v>
      </c>
      <c r="E18" s="64">
        <v>9.5</v>
      </c>
      <c r="F18" s="64">
        <v>8.3000000000000007</v>
      </c>
      <c r="G18" s="64">
        <f t="shared" si="1"/>
        <v>-1.1999999999999993</v>
      </c>
      <c r="H18" s="64">
        <v>12.4</v>
      </c>
      <c r="I18" s="64">
        <v>9.4</v>
      </c>
      <c r="J18" s="64">
        <f t="shared" si="2"/>
        <v>-3</v>
      </c>
      <c r="K18" s="64">
        <f t="shared" si="3"/>
        <v>-0.69999999999999929</v>
      </c>
      <c r="L18" s="64">
        <f t="shared" si="3"/>
        <v>4.2</v>
      </c>
      <c r="M18" s="64">
        <f t="shared" si="4"/>
        <v>4.8999999999999995</v>
      </c>
      <c r="O18" s="133" t="s">
        <v>142</v>
      </c>
      <c r="P18" s="123">
        <v>5.2</v>
      </c>
      <c r="Q18" s="124">
        <v>-7.8999999999999995</v>
      </c>
      <c r="R18" s="123">
        <v>8.3000000000000007</v>
      </c>
      <c r="S18" s="124">
        <v>-1.1999999999999993</v>
      </c>
      <c r="T18" s="123">
        <v>9.4</v>
      </c>
      <c r="U18" s="124">
        <v>-3</v>
      </c>
      <c r="V18" s="123">
        <v>4.2</v>
      </c>
      <c r="W18" s="125">
        <v>4.8999999999999995</v>
      </c>
    </row>
    <row r="19" spans="1:23" ht="15" customHeight="1" x14ac:dyDescent="0.35">
      <c r="A19" s="52" t="s">
        <v>143</v>
      </c>
      <c r="B19" s="63">
        <v>0.8</v>
      </c>
      <c r="C19" s="63">
        <v>0.8</v>
      </c>
      <c r="D19" s="63">
        <f t="shared" si="0"/>
        <v>0</v>
      </c>
      <c r="E19" s="63">
        <v>1.7</v>
      </c>
      <c r="F19" s="63">
        <v>1.5</v>
      </c>
      <c r="G19" s="63">
        <f t="shared" si="1"/>
        <v>-0.19999999999999996</v>
      </c>
      <c r="H19" s="63">
        <v>6.3</v>
      </c>
      <c r="I19" s="63">
        <v>2.6</v>
      </c>
      <c r="J19" s="63">
        <f t="shared" si="2"/>
        <v>-3.6999999999999997</v>
      </c>
      <c r="K19" s="63">
        <f t="shared" si="3"/>
        <v>5.5</v>
      </c>
      <c r="L19" s="63">
        <f t="shared" si="3"/>
        <v>1.8</v>
      </c>
      <c r="M19" s="63">
        <f t="shared" si="4"/>
        <v>-3.7</v>
      </c>
      <c r="O19" s="132" t="s">
        <v>147</v>
      </c>
      <c r="P19" s="127">
        <v>6.6</v>
      </c>
      <c r="Q19" s="124">
        <v>3.1999999999999997</v>
      </c>
      <c r="R19" s="127">
        <v>7.2</v>
      </c>
      <c r="S19" s="124">
        <v>1.9000000000000004</v>
      </c>
      <c r="T19" s="127">
        <v>10.7</v>
      </c>
      <c r="U19" s="124">
        <v>1.2999999999999989</v>
      </c>
      <c r="V19" s="127">
        <v>4.0999999999999996</v>
      </c>
      <c r="W19" s="125">
        <v>-1.9000000000000004</v>
      </c>
    </row>
    <row r="20" spans="1:23" ht="15" customHeight="1" x14ac:dyDescent="0.35">
      <c r="A20" s="52" t="s">
        <v>144</v>
      </c>
      <c r="B20" s="64">
        <v>4.3</v>
      </c>
      <c r="C20" s="64">
        <v>1.7</v>
      </c>
      <c r="D20" s="64">
        <f t="shared" si="0"/>
        <v>-2.5999999999999996</v>
      </c>
      <c r="E20" s="64">
        <v>6.3</v>
      </c>
      <c r="F20" s="64">
        <v>1.9</v>
      </c>
      <c r="G20" s="64">
        <f t="shared" si="1"/>
        <v>-4.4000000000000004</v>
      </c>
      <c r="H20" s="64">
        <v>9.6999999999999993</v>
      </c>
      <c r="I20" s="64">
        <v>3.4</v>
      </c>
      <c r="J20" s="64">
        <f t="shared" si="2"/>
        <v>-6.2999999999999989</v>
      </c>
      <c r="K20" s="64">
        <f t="shared" si="3"/>
        <v>5.3999999999999995</v>
      </c>
      <c r="L20" s="64">
        <f t="shared" si="3"/>
        <v>1.7</v>
      </c>
      <c r="M20" s="64">
        <f t="shared" si="4"/>
        <v>-3.6999999999999993</v>
      </c>
      <c r="O20" s="133" t="s">
        <v>160</v>
      </c>
      <c r="P20" s="123">
        <v>3.1</v>
      </c>
      <c r="Q20" s="124">
        <v>-1.1000000000000001</v>
      </c>
      <c r="R20" s="123">
        <v>4.0999999999999996</v>
      </c>
      <c r="S20" s="124">
        <v>-1.5</v>
      </c>
      <c r="T20" s="123">
        <v>7</v>
      </c>
      <c r="U20" s="124">
        <v>-1.4000000000000004</v>
      </c>
      <c r="V20" s="123">
        <v>3.9</v>
      </c>
      <c r="W20" s="125">
        <v>-0.30000000000000027</v>
      </c>
    </row>
    <row r="21" spans="1:23" ht="15" customHeight="1" x14ac:dyDescent="0.35">
      <c r="A21" s="52" t="s">
        <v>145</v>
      </c>
      <c r="B21" s="63">
        <v>4.5999999999999996</v>
      </c>
      <c r="C21" s="63">
        <v>5.2</v>
      </c>
      <c r="D21" s="63">
        <f t="shared" si="0"/>
        <v>0.60000000000000053</v>
      </c>
      <c r="E21" s="63">
        <v>6.9</v>
      </c>
      <c r="F21" s="63">
        <v>6.3</v>
      </c>
      <c r="G21" s="63">
        <f t="shared" si="1"/>
        <v>-0.60000000000000053</v>
      </c>
      <c r="H21" s="63">
        <v>11.1</v>
      </c>
      <c r="I21" s="63">
        <v>8.8000000000000007</v>
      </c>
      <c r="J21" s="63">
        <f t="shared" si="2"/>
        <v>-2.2999999999999989</v>
      </c>
      <c r="K21" s="63">
        <f t="shared" si="3"/>
        <v>6.5</v>
      </c>
      <c r="L21" s="63">
        <f t="shared" si="3"/>
        <v>3.6000000000000005</v>
      </c>
      <c r="M21" s="63">
        <f t="shared" si="4"/>
        <v>-2.8999999999999995</v>
      </c>
      <c r="O21" s="132" t="s">
        <v>159</v>
      </c>
      <c r="P21" s="127">
        <v>4.2</v>
      </c>
      <c r="Q21" s="124">
        <v>-1.3999999999999995</v>
      </c>
      <c r="R21" s="127">
        <v>6</v>
      </c>
      <c r="S21" s="124">
        <v>-0.40000000000000036</v>
      </c>
      <c r="T21" s="127">
        <v>8</v>
      </c>
      <c r="U21" s="124">
        <v>-3.6999999999999993</v>
      </c>
      <c r="V21" s="127">
        <v>3.8</v>
      </c>
      <c r="W21" s="125">
        <v>-2.2999999999999998</v>
      </c>
    </row>
    <row r="22" spans="1:23" ht="15" customHeight="1" x14ac:dyDescent="0.35">
      <c r="A22" s="52" t="s">
        <v>146</v>
      </c>
      <c r="B22" s="64">
        <v>2.8</v>
      </c>
      <c r="C22" s="64">
        <v>1.9</v>
      </c>
      <c r="D22" s="64">
        <f t="shared" si="0"/>
        <v>-0.89999999999999991</v>
      </c>
      <c r="E22" s="64">
        <v>3.8</v>
      </c>
      <c r="F22" s="64">
        <v>3.4</v>
      </c>
      <c r="G22" s="64">
        <f t="shared" si="1"/>
        <v>-0.39999999999999991</v>
      </c>
      <c r="H22" s="64">
        <v>4.7</v>
      </c>
      <c r="I22" s="64">
        <v>4.2</v>
      </c>
      <c r="J22" s="64">
        <f t="shared" si="2"/>
        <v>-0.5</v>
      </c>
      <c r="K22" s="64">
        <f t="shared" si="3"/>
        <v>1.9000000000000004</v>
      </c>
      <c r="L22" s="64">
        <f t="shared" si="3"/>
        <v>2.3000000000000003</v>
      </c>
      <c r="M22" s="64">
        <f t="shared" si="4"/>
        <v>0.39999999999999991</v>
      </c>
      <c r="O22" s="133" t="s">
        <v>145</v>
      </c>
      <c r="P22" s="123">
        <v>5.2</v>
      </c>
      <c r="Q22" s="124">
        <v>0.60000000000000053</v>
      </c>
      <c r="R22" s="123">
        <v>6.3</v>
      </c>
      <c r="S22" s="124">
        <v>-0.60000000000000053</v>
      </c>
      <c r="T22" s="123">
        <v>8.8000000000000007</v>
      </c>
      <c r="U22" s="124">
        <v>-2.2999999999999989</v>
      </c>
      <c r="V22" s="123">
        <v>3.6000000000000005</v>
      </c>
      <c r="W22" s="125">
        <v>-2.8999999999999995</v>
      </c>
    </row>
    <row r="23" spans="1:23" ht="15" customHeight="1" x14ac:dyDescent="0.35">
      <c r="A23" s="52" t="s">
        <v>147</v>
      </c>
      <c r="B23" s="63">
        <v>3.4</v>
      </c>
      <c r="C23" s="63">
        <v>6.6</v>
      </c>
      <c r="D23" s="63">
        <f t="shared" si="0"/>
        <v>3.1999999999999997</v>
      </c>
      <c r="E23" s="63">
        <v>5.3</v>
      </c>
      <c r="F23" s="63">
        <v>7.2</v>
      </c>
      <c r="G23" s="63">
        <f t="shared" si="1"/>
        <v>1.9000000000000004</v>
      </c>
      <c r="H23" s="63">
        <v>9.4</v>
      </c>
      <c r="I23" s="63">
        <v>10.7</v>
      </c>
      <c r="J23" s="63">
        <f t="shared" si="2"/>
        <v>1.2999999999999989</v>
      </c>
      <c r="K23" s="63">
        <f t="shared" si="3"/>
        <v>6</v>
      </c>
      <c r="L23" s="63">
        <f t="shared" si="3"/>
        <v>4.0999999999999996</v>
      </c>
      <c r="M23" s="63">
        <f t="shared" si="4"/>
        <v>-1.9000000000000004</v>
      </c>
      <c r="O23" s="132" t="s">
        <v>137</v>
      </c>
      <c r="P23" s="127">
        <v>1.5</v>
      </c>
      <c r="Q23" s="124">
        <v>-0.89999999999999991</v>
      </c>
      <c r="R23" s="127">
        <v>2.1</v>
      </c>
      <c r="S23" s="124">
        <v>-1.7999999999999998</v>
      </c>
      <c r="T23" s="127">
        <v>5</v>
      </c>
      <c r="U23" s="124">
        <v>-1.7999999999999998</v>
      </c>
      <c r="V23" s="127">
        <v>3.5</v>
      </c>
      <c r="W23" s="125">
        <v>-0.90000000000000036</v>
      </c>
    </row>
    <row r="24" spans="1:23" ht="15" customHeight="1" x14ac:dyDescent="0.35">
      <c r="A24" s="52" t="s">
        <v>148</v>
      </c>
      <c r="B24" s="64">
        <v>2.6</v>
      </c>
      <c r="C24" s="64">
        <v>1.9</v>
      </c>
      <c r="D24" s="64">
        <f t="shared" si="0"/>
        <v>-0.70000000000000018</v>
      </c>
      <c r="E24" s="64">
        <v>4</v>
      </c>
      <c r="F24" s="64">
        <v>2.6</v>
      </c>
      <c r="G24" s="64">
        <f t="shared" si="1"/>
        <v>-1.4</v>
      </c>
      <c r="H24" s="64">
        <v>6</v>
      </c>
      <c r="I24" s="64">
        <v>7.1</v>
      </c>
      <c r="J24" s="64">
        <f t="shared" si="2"/>
        <v>1.0999999999999996</v>
      </c>
      <c r="K24" s="64">
        <f t="shared" si="3"/>
        <v>3.4</v>
      </c>
      <c r="L24" s="64">
        <f t="shared" si="3"/>
        <v>5.1999999999999993</v>
      </c>
      <c r="M24" s="64">
        <f t="shared" si="4"/>
        <v>1.7999999999999994</v>
      </c>
      <c r="O24" s="133" t="s">
        <v>156</v>
      </c>
      <c r="P24" s="123">
        <v>1.2</v>
      </c>
      <c r="Q24" s="124">
        <v>-0.10000000000000009</v>
      </c>
      <c r="R24" s="123">
        <v>2</v>
      </c>
      <c r="S24" s="124">
        <v>-0.29999999999999982</v>
      </c>
      <c r="T24" s="123">
        <v>4.7</v>
      </c>
      <c r="U24" s="124">
        <v>-3.4999999999999991</v>
      </c>
      <c r="V24" s="123">
        <v>3.5</v>
      </c>
      <c r="W24" s="128">
        <v>-3.3999999999999995</v>
      </c>
    </row>
    <row r="25" spans="1:23" ht="15" customHeight="1" x14ac:dyDescent="0.35">
      <c r="A25" s="52" t="s">
        <v>149</v>
      </c>
      <c r="B25" s="63">
        <v>1.6</v>
      </c>
      <c r="C25" s="63">
        <v>1.6</v>
      </c>
      <c r="D25" s="63">
        <f t="shared" si="0"/>
        <v>0</v>
      </c>
      <c r="E25" s="63">
        <v>2.9</v>
      </c>
      <c r="F25" s="63">
        <v>2.2000000000000002</v>
      </c>
      <c r="G25" s="63">
        <f t="shared" si="1"/>
        <v>-0.69999999999999973</v>
      </c>
      <c r="H25" s="63">
        <v>4.7</v>
      </c>
      <c r="I25" s="63">
        <v>3.4</v>
      </c>
      <c r="J25" s="63">
        <f t="shared" si="2"/>
        <v>-1.3000000000000003</v>
      </c>
      <c r="K25" s="63">
        <f t="shared" si="3"/>
        <v>3.1</v>
      </c>
      <c r="L25" s="63">
        <f t="shared" si="3"/>
        <v>1.7999999999999998</v>
      </c>
      <c r="M25" s="63">
        <f t="shared" si="4"/>
        <v>-1.3000000000000003</v>
      </c>
      <c r="O25" s="132" t="s">
        <v>136</v>
      </c>
      <c r="P25" s="127">
        <v>4.7</v>
      </c>
      <c r="Q25" s="124">
        <v>-3.8999999999999995</v>
      </c>
      <c r="R25" s="127">
        <v>6.4</v>
      </c>
      <c r="S25" s="124">
        <v>-9.1999999999999993</v>
      </c>
      <c r="T25" s="127">
        <v>8.1999999999999993</v>
      </c>
      <c r="U25" s="124">
        <v>-6.1000000000000014</v>
      </c>
      <c r="V25" s="127">
        <v>3.4999999999999991</v>
      </c>
      <c r="W25" s="125">
        <v>-2.200000000000002</v>
      </c>
    </row>
    <row r="26" spans="1:23" ht="15" customHeight="1" x14ac:dyDescent="0.35">
      <c r="A26" s="52" t="s">
        <v>150</v>
      </c>
      <c r="B26" s="64">
        <v>1.8</v>
      </c>
      <c r="C26" s="64">
        <v>1.7</v>
      </c>
      <c r="D26" s="64">
        <f t="shared" si="0"/>
        <v>-0.10000000000000009</v>
      </c>
      <c r="E26" s="64">
        <v>2.8</v>
      </c>
      <c r="F26" s="64">
        <v>3.8</v>
      </c>
      <c r="G26" s="64">
        <f t="shared" si="1"/>
        <v>1</v>
      </c>
      <c r="H26" s="64">
        <v>4.4000000000000004</v>
      </c>
      <c r="I26" s="64">
        <v>4.9000000000000004</v>
      </c>
      <c r="J26" s="64">
        <f t="shared" si="2"/>
        <v>0.5</v>
      </c>
      <c r="K26" s="64">
        <f t="shared" si="3"/>
        <v>2.6000000000000005</v>
      </c>
      <c r="L26" s="64">
        <f t="shared" si="3"/>
        <v>3.2</v>
      </c>
      <c r="M26" s="64">
        <f t="shared" si="4"/>
        <v>0.59999999999999964</v>
      </c>
      <c r="O26" s="133" t="s">
        <v>150</v>
      </c>
      <c r="P26" s="123">
        <v>1.7</v>
      </c>
      <c r="Q26" s="124">
        <v>-0.10000000000000009</v>
      </c>
      <c r="R26" s="123">
        <v>3.8</v>
      </c>
      <c r="S26" s="124">
        <v>1</v>
      </c>
      <c r="T26" s="123">
        <v>4.9000000000000004</v>
      </c>
      <c r="U26" s="124">
        <v>0.5</v>
      </c>
      <c r="V26" s="123">
        <v>3.2</v>
      </c>
      <c r="W26" s="125">
        <v>0.59999999999999964</v>
      </c>
    </row>
    <row r="27" spans="1:23" ht="15" customHeight="1" x14ac:dyDescent="0.35">
      <c r="A27" s="52" t="s">
        <v>151</v>
      </c>
      <c r="B27" s="63">
        <v>7.5</v>
      </c>
      <c r="C27" s="63">
        <v>9.1</v>
      </c>
      <c r="D27" s="63">
        <f t="shared" si="0"/>
        <v>1.5999999999999996</v>
      </c>
      <c r="E27" s="63">
        <v>11.6</v>
      </c>
      <c r="F27" s="63">
        <v>9.4</v>
      </c>
      <c r="G27" s="63">
        <f t="shared" si="1"/>
        <v>-2.1999999999999993</v>
      </c>
      <c r="H27" s="63">
        <v>15.3</v>
      </c>
      <c r="I27" s="63">
        <v>9.1</v>
      </c>
      <c r="J27" s="63">
        <f t="shared" si="2"/>
        <v>-6.2000000000000011</v>
      </c>
      <c r="K27" s="63">
        <f t="shared" si="3"/>
        <v>7.8000000000000007</v>
      </c>
      <c r="L27" s="63">
        <f t="shared" si="3"/>
        <v>0</v>
      </c>
      <c r="M27" s="63">
        <f t="shared" si="4"/>
        <v>-7.8000000000000007</v>
      </c>
      <c r="O27" s="132" t="s">
        <v>162</v>
      </c>
      <c r="P27" s="127">
        <v>4.8</v>
      </c>
      <c r="Q27" s="124">
        <v>-0.70000000000000018</v>
      </c>
      <c r="R27" s="127">
        <v>5.5</v>
      </c>
      <c r="S27" s="124">
        <v>-1.2999999999999998</v>
      </c>
      <c r="T27" s="127">
        <v>7.4</v>
      </c>
      <c r="U27" s="124">
        <v>-0.79999999999999893</v>
      </c>
      <c r="V27" s="127">
        <v>2.6000000000000005</v>
      </c>
      <c r="W27" s="125">
        <v>-9.9999999999998757E-2</v>
      </c>
    </row>
    <row r="28" spans="1:23" ht="15" customHeight="1" x14ac:dyDescent="0.35">
      <c r="A28" s="52" t="s">
        <v>152</v>
      </c>
      <c r="B28" s="64">
        <v>1.1000000000000001</v>
      </c>
      <c r="C28" s="64">
        <v>3.3</v>
      </c>
      <c r="D28" s="64">
        <f t="shared" si="0"/>
        <v>2.1999999999999997</v>
      </c>
      <c r="E28" s="64">
        <v>1.4</v>
      </c>
      <c r="F28" s="64">
        <v>1.4</v>
      </c>
      <c r="G28" s="64">
        <f t="shared" si="1"/>
        <v>0</v>
      </c>
      <c r="H28" s="64">
        <v>5</v>
      </c>
      <c r="I28" s="64">
        <v>4.8</v>
      </c>
      <c r="J28" s="64">
        <f t="shared" si="2"/>
        <v>-0.20000000000000018</v>
      </c>
      <c r="K28" s="64">
        <f t="shared" si="3"/>
        <v>3.9</v>
      </c>
      <c r="L28" s="64">
        <f t="shared" si="3"/>
        <v>1.5</v>
      </c>
      <c r="M28" s="64">
        <f t="shared" si="4"/>
        <v>-2.4</v>
      </c>
      <c r="O28" s="133" t="s">
        <v>163</v>
      </c>
      <c r="P28" s="123">
        <v>7.5</v>
      </c>
      <c r="Q28" s="124">
        <v>-0.5</v>
      </c>
      <c r="R28" s="123">
        <v>7.8</v>
      </c>
      <c r="S28" s="124">
        <v>0.79999999999999982</v>
      </c>
      <c r="T28" s="123">
        <v>10.1</v>
      </c>
      <c r="U28" s="124">
        <v>2.0999999999999996</v>
      </c>
      <c r="V28" s="123">
        <v>2.5999999999999996</v>
      </c>
      <c r="W28" s="125">
        <v>2.5999999999999996</v>
      </c>
    </row>
    <row r="29" spans="1:23" ht="15" customHeight="1" x14ac:dyDescent="0.35">
      <c r="A29" s="52" t="s">
        <v>153</v>
      </c>
      <c r="B29" s="63">
        <v>3.1</v>
      </c>
      <c r="C29" s="63">
        <v>1.7</v>
      </c>
      <c r="D29" s="63">
        <f t="shared" si="0"/>
        <v>-1.4000000000000001</v>
      </c>
      <c r="E29" s="63">
        <v>6.3</v>
      </c>
      <c r="F29" s="63">
        <v>3.9</v>
      </c>
      <c r="G29" s="63">
        <f t="shared" si="1"/>
        <v>-2.4</v>
      </c>
      <c r="H29" s="63">
        <v>14.1</v>
      </c>
      <c r="I29" s="63">
        <v>6.6</v>
      </c>
      <c r="J29" s="63">
        <f t="shared" si="2"/>
        <v>-7.5</v>
      </c>
      <c r="K29" s="63">
        <f t="shared" si="3"/>
        <v>11</v>
      </c>
      <c r="L29" s="63">
        <f t="shared" si="3"/>
        <v>4.8999999999999995</v>
      </c>
      <c r="M29" s="63">
        <f t="shared" si="4"/>
        <v>-6.1000000000000005</v>
      </c>
      <c r="O29" s="132" t="s">
        <v>164</v>
      </c>
      <c r="P29" s="127">
        <v>1.3</v>
      </c>
      <c r="Q29" s="124">
        <v>-1.2</v>
      </c>
      <c r="R29" s="127">
        <v>1.3</v>
      </c>
      <c r="S29" s="124">
        <v>-1.0999999999999999</v>
      </c>
      <c r="T29" s="127">
        <v>3.7</v>
      </c>
      <c r="U29" s="124">
        <v>0.70000000000000018</v>
      </c>
      <c r="V29" s="127">
        <v>2.4000000000000004</v>
      </c>
      <c r="W29" s="125">
        <v>1.9000000000000004</v>
      </c>
    </row>
    <row r="30" spans="1:23" ht="15" customHeight="1" x14ac:dyDescent="0.35">
      <c r="A30" s="52" t="s">
        <v>154</v>
      </c>
      <c r="B30" s="64">
        <v>6.4</v>
      </c>
      <c r="C30" s="64">
        <v>5.8</v>
      </c>
      <c r="D30" s="64">
        <f t="shared" si="0"/>
        <v>-0.60000000000000053</v>
      </c>
      <c r="E30" s="64">
        <v>7.7</v>
      </c>
      <c r="F30" s="64">
        <v>7.7</v>
      </c>
      <c r="G30" s="64">
        <f t="shared" si="1"/>
        <v>0</v>
      </c>
      <c r="H30" s="64">
        <v>10.7</v>
      </c>
      <c r="I30" s="64">
        <v>13.2</v>
      </c>
      <c r="J30" s="64">
        <f t="shared" si="2"/>
        <v>2.5</v>
      </c>
      <c r="K30" s="64">
        <f t="shared" si="3"/>
        <v>4.2999999999999989</v>
      </c>
      <c r="L30" s="64">
        <f t="shared" si="3"/>
        <v>7.3999999999999995</v>
      </c>
      <c r="M30" s="64">
        <f t="shared" si="4"/>
        <v>3.1000000000000005</v>
      </c>
      <c r="O30" s="133" t="s">
        <v>146</v>
      </c>
      <c r="P30" s="123">
        <v>1.9</v>
      </c>
      <c r="Q30" s="124">
        <v>-0.89999999999999991</v>
      </c>
      <c r="R30" s="123">
        <v>3.4</v>
      </c>
      <c r="S30" s="124">
        <v>-0.39999999999999991</v>
      </c>
      <c r="T30" s="123">
        <v>4.2</v>
      </c>
      <c r="U30" s="124">
        <v>-0.5</v>
      </c>
      <c r="V30" s="123">
        <v>2.3000000000000003</v>
      </c>
      <c r="W30" s="125">
        <v>0.39999999999999991</v>
      </c>
    </row>
    <row r="31" spans="1:23" ht="15" customHeight="1" x14ac:dyDescent="0.35">
      <c r="A31" s="52" t="s">
        <v>155</v>
      </c>
      <c r="B31" s="63">
        <v>4.4000000000000004</v>
      </c>
      <c r="C31" s="63">
        <v>3.8</v>
      </c>
      <c r="D31" s="63">
        <f t="shared" si="0"/>
        <v>-0.60000000000000053</v>
      </c>
      <c r="E31" s="63">
        <v>6.8</v>
      </c>
      <c r="F31" s="63">
        <v>4.7</v>
      </c>
      <c r="G31" s="63">
        <f t="shared" si="1"/>
        <v>-2.0999999999999996</v>
      </c>
      <c r="H31" s="63">
        <v>7.9</v>
      </c>
      <c r="I31" s="63">
        <v>4.5999999999999996</v>
      </c>
      <c r="J31" s="63">
        <f t="shared" si="2"/>
        <v>-3.3000000000000007</v>
      </c>
      <c r="K31" s="63">
        <f t="shared" si="3"/>
        <v>3.5</v>
      </c>
      <c r="L31" s="63">
        <f t="shared" si="3"/>
        <v>0.79999999999999982</v>
      </c>
      <c r="M31" s="63">
        <f t="shared" si="4"/>
        <v>-2.7</v>
      </c>
      <c r="O31" s="132" t="s">
        <v>166</v>
      </c>
      <c r="P31" s="127">
        <v>1.4</v>
      </c>
      <c r="Q31" s="124"/>
      <c r="R31" s="127">
        <v>1.7</v>
      </c>
      <c r="S31" s="124" t="s">
        <v>209</v>
      </c>
      <c r="T31" s="127">
        <v>3.6</v>
      </c>
      <c r="U31" s="124" t="s">
        <v>209</v>
      </c>
      <c r="V31" s="127">
        <v>2.2000000000000002</v>
      </c>
      <c r="W31" s="125"/>
    </row>
    <row r="32" spans="1:23" ht="15" customHeight="1" x14ac:dyDescent="0.35">
      <c r="A32" s="52" t="s">
        <v>156</v>
      </c>
      <c r="B32" s="64">
        <v>1.3</v>
      </c>
      <c r="C32" s="64">
        <v>1.2</v>
      </c>
      <c r="D32" s="64">
        <f t="shared" si="0"/>
        <v>-0.10000000000000009</v>
      </c>
      <c r="E32" s="64">
        <v>2.2999999999999998</v>
      </c>
      <c r="F32" s="64">
        <v>2</v>
      </c>
      <c r="G32" s="64">
        <f t="shared" si="1"/>
        <v>-0.29999999999999982</v>
      </c>
      <c r="H32" s="64">
        <v>8.1999999999999993</v>
      </c>
      <c r="I32" s="64">
        <v>4.7</v>
      </c>
      <c r="J32" s="64">
        <f t="shared" si="2"/>
        <v>-3.4999999999999991</v>
      </c>
      <c r="K32" s="64">
        <f t="shared" si="3"/>
        <v>6.8999999999999995</v>
      </c>
      <c r="L32" s="64">
        <f t="shared" si="3"/>
        <v>3.5</v>
      </c>
      <c r="M32" s="64">
        <f t="shared" si="4"/>
        <v>-3.3999999999999995</v>
      </c>
      <c r="O32" s="133" t="s">
        <v>161</v>
      </c>
      <c r="P32" s="123">
        <v>2.2999999999999998</v>
      </c>
      <c r="Q32" s="124">
        <v>-2.1000000000000005</v>
      </c>
      <c r="R32" s="123">
        <v>3.3</v>
      </c>
      <c r="S32" s="124">
        <v>-1.2000000000000002</v>
      </c>
      <c r="T32" s="123">
        <v>4.4000000000000004</v>
      </c>
      <c r="U32" s="124">
        <v>-1.5</v>
      </c>
      <c r="V32" s="123">
        <v>2.1000000000000005</v>
      </c>
      <c r="W32" s="125">
        <v>0.60000000000000053</v>
      </c>
    </row>
    <row r="33" spans="1:23" ht="15" customHeight="1" x14ac:dyDescent="0.35">
      <c r="A33" s="52" t="s">
        <v>157</v>
      </c>
      <c r="B33" s="63">
        <v>5</v>
      </c>
      <c r="C33" s="63">
        <v>3.6</v>
      </c>
      <c r="D33" s="63">
        <f t="shared" si="0"/>
        <v>-1.4</v>
      </c>
      <c r="E33" s="63">
        <v>6.9</v>
      </c>
      <c r="F33" s="63">
        <v>6.1</v>
      </c>
      <c r="G33" s="63">
        <f t="shared" si="1"/>
        <v>-0.80000000000000071</v>
      </c>
      <c r="H33" s="63">
        <v>12.2</v>
      </c>
      <c r="I33" s="63">
        <v>8</v>
      </c>
      <c r="J33" s="63">
        <f t="shared" si="2"/>
        <v>-4.1999999999999993</v>
      </c>
      <c r="K33" s="63">
        <f t="shared" si="3"/>
        <v>7.1999999999999993</v>
      </c>
      <c r="L33" s="63">
        <f t="shared" si="3"/>
        <v>4.4000000000000004</v>
      </c>
      <c r="M33" s="63">
        <f t="shared" si="4"/>
        <v>-2.7999999999999989</v>
      </c>
      <c r="O33" s="132" t="s">
        <v>173</v>
      </c>
      <c r="P33" s="127">
        <v>4.2</v>
      </c>
      <c r="Q33" s="124">
        <v>-0.79999999999999982</v>
      </c>
      <c r="R33" s="127">
        <v>4.7</v>
      </c>
      <c r="S33" s="124">
        <v>-2</v>
      </c>
      <c r="T33" s="127">
        <v>6.3</v>
      </c>
      <c r="U33" s="124">
        <v>-1.7000000000000002</v>
      </c>
      <c r="V33" s="127">
        <v>2.0999999999999996</v>
      </c>
      <c r="W33" s="125">
        <v>-0.90000000000000036</v>
      </c>
    </row>
    <row r="34" spans="1:23" ht="15" customHeight="1" x14ac:dyDescent="0.35">
      <c r="A34" s="52" t="s">
        <v>158</v>
      </c>
      <c r="B34" s="64">
        <v>1.3</v>
      </c>
      <c r="C34" s="64">
        <v>0.4</v>
      </c>
      <c r="D34" s="64">
        <f t="shared" si="0"/>
        <v>-0.9</v>
      </c>
      <c r="E34" s="64">
        <v>3</v>
      </c>
      <c r="F34" s="64">
        <v>1.7</v>
      </c>
      <c r="G34" s="64">
        <f t="shared" si="1"/>
        <v>-1.3</v>
      </c>
      <c r="H34" s="64">
        <v>6.9</v>
      </c>
      <c r="I34" s="64">
        <v>5.9</v>
      </c>
      <c r="J34" s="64">
        <f t="shared" si="2"/>
        <v>-1</v>
      </c>
      <c r="K34" s="64">
        <f t="shared" si="3"/>
        <v>5.6000000000000005</v>
      </c>
      <c r="L34" s="64">
        <f t="shared" si="3"/>
        <v>5.5</v>
      </c>
      <c r="M34" s="64">
        <f t="shared" si="4"/>
        <v>-0.10000000000000053</v>
      </c>
      <c r="O34" s="133" t="s">
        <v>141</v>
      </c>
      <c r="P34" s="123">
        <v>3.2</v>
      </c>
      <c r="Q34" s="124">
        <v>-9.9999999999999645E-2</v>
      </c>
      <c r="R34" s="123">
        <v>5.4</v>
      </c>
      <c r="S34" s="124">
        <v>-3.9000000000000004</v>
      </c>
      <c r="T34" s="123">
        <v>5.2</v>
      </c>
      <c r="U34" s="124">
        <v>-9.1999999999999993</v>
      </c>
      <c r="V34" s="123">
        <v>2</v>
      </c>
      <c r="W34" s="125">
        <v>-9.1000000000000014</v>
      </c>
    </row>
    <row r="35" spans="1:23" ht="15" customHeight="1" x14ac:dyDescent="0.35">
      <c r="A35" s="52" t="s">
        <v>159</v>
      </c>
      <c r="B35" s="63">
        <v>5.6</v>
      </c>
      <c r="C35" s="63">
        <v>4.2</v>
      </c>
      <c r="D35" s="63">
        <f t="shared" si="0"/>
        <v>-1.3999999999999995</v>
      </c>
      <c r="E35" s="63">
        <v>6.4</v>
      </c>
      <c r="F35" s="63">
        <v>6</v>
      </c>
      <c r="G35" s="63">
        <f t="shared" si="1"/>
        <v>-0.40000000000000036</v>
      </c>
      <c r="H35" s="63">
        <v>11.7</v>
      </c>
      <c r="I35" s="63">
        <v>8</v>
      </c>
      <c r="J35" s="63">
        <f t="shared" si="2"/>
        <v>-3.6999999999999993</v>
      </c>
      <c r="K35" s="63">
        <f t="shared" si="3"/>
        <v>6.1</v>
      </c>
      <c r="L35" s="63">
        <f t="shared" si="3"/>
        <v>3.8</v>
      </c>
      <c r="M35" s="63">
        <f t="shared" si="4"/>
        <v>-2.2999999999999998</v>
      </c>
      <c r="O35" s="132" t="s">
        <v>143</v>
      </c>
      <c r="P35" s="127">
        <v>0.8</v>
      </c>
      <c r="Q35" s="124">
        <v>0</v>
      </c>
      <c r="R35" s="127">
        <v>1.5</v>
      </c>
      <c r="S35" s="124">
        <v>-0.19999999999999996</v>
      </c>
      <c r="T35" s="127">
        <v>2.6</v>
      </c>
      <c r="U35" s="124">
        <v>-3.6999999999999997</v>
      </c>
      <c r="V35" s="127">
        <v>1.8</v>
      </c>
      <c r="W35" s="125">
        <v>-3.7</v>
      </c>
    </row>
    <row r="36" spans="1:23" ht="15" customHeight="1" x14ac:dyDescent="0.35">
      <c r="A36" s="52" t="s">
        <v>160</v>
      </c>
      <c r="B36" s="64">
        <v>4.2</v>
      </c>
      <c r="C36" s="64">
        <v>3.1</v>
      </c>
      <c r="D36" s="64">
        <f t="shared" si="0"/>
        <v>-1.1000000000000001</v>
      </c>
      <c r="E36" s="64">
        <v>5.6</v>
      </c>
      <c r="F36" s="64">
        <v>4.0999999999999996</v>
      </c>
      <c r="G36" s="64">
        <f t="shared" si="1"/>
        <v>-1.5</v>
      </c>
      <c r="H36" s="64">
        <v>8.4</v>
      </c>
      <c r="I36" s="64">
        <v>7</v>
      </c>
      <c r="J36" s="64">
        <f t="shared" si="2"/>
        <v>-1.4000000000000004</v>
      </c>
      <c r="K36" s="64">
        <f t="shared" si="3"/>
        <v>4.2</v>
      </c>
      <c r="L36" s="64">
        <f t="shared" si="3"/>
        <v>3.9</v>
      </c>
      <c r="M36" s="64">
        <f t="shared" si="4"/>
        <v>-0.30000000000000027</v>
      </c>
      <c r="O36" s="133" t="s">
        <v>149</v>
      </c>
      <c r="P36" s="123">
        <v>1.6</v>
      </c>
      <c r="Q36" s="124">
        <v>0</v>
      </c>
      <c r="R36" s="123">
        <v>2.2000000000000002</v>
      </c>
      <c r="S36" s="124">
        <v>-0.69999999999999973</v>
      </c>
      <c r="T36" s="123">
        <v>3.4</v>
      </c>
      <c r="U36" s="124">
        <v>-1.3000000000000003</v>
      </c>
      <c r="V36" s="123">
        <v>1.7999999999999998</v>
      </c>
      <c r="W36" s="125">
        <v>-1.3000000000000003</v>
      </c>
    </row>
    <row r="37" spans="1:23" ht="15" customHeight="1" x14ac:dyDescent="0.35">
      <c r="A37" s="52" t="s">
        <v>161</v>
      </c>
      <c r="B37" s="63">
        <v>4.4000000000000004</v>
      </c>
      <c r="C37" s="63">
        <v>2.2999999999999998</v>
      </c>
      <c r="D37" s="63">
        <f t="shared" si="0"/>
        <v>-2.1000000000000005</v>
      </c>
      <c r="E37" s="63">
        <v>4.5</v>
      </c>
      <c r="F37" s="63">
        <v>3.3</v>
      </c>
      <c r="G37" s="63">
        <f t="shared" si="1"/>
        <v>-1.2000000000000002</v>
      </c>
      <c r="H37" s="63">
        <v>5.9</v>
      </c>
      <c r="I37" s="63">
        <v>4.4000000000000004</v>
      </c>
      <c r="J37" s="63">
        <f t="shared" si="2"/>
        <v>-1.5</v>
      </c>
      <c r="K37" s="63">
        <f t="shared" si="3"/>
        <v>1.5</v>
      </c>
      <c r="L37" s="63">
        <f t="shared" si="3"/>
        <v>2.1000000000000005</v>
      </c>
      <c r="M37" s="63">
        <f t="shared" si="4"/>
        <v>0.60000000000000053</v>
      </c>
      <c r="O37" s="132" t="s">
        <v>144</v>
      </c>
      <c r="P37" s="127">
        <v>1.7</v>
      </c>
      <c r="Q37" s="124">
        <v>-2.5999999999999996</v>
      </c>
      <c r="R37" s="127">
        <v>1.9</v>
      </c>
      <c r="S37" s="124">
        <v>-4.4000000000000004</v>
      </c>
      <c r="T37" s="127">
        <v>3.4</v>
      </c>
      <c r="U37" s="124">
        <v>-6.2999999999999989</v>
      </c>
      <c r="V37" s="127">
        <v>1.7</v>
      </c>
      <c r="W37" s="125">
        <v>-3.6999999999999993</v>
      </c>
    </row>
    <row r="38" spans="1:23" ht="15" customHeight="1" x14ac:dyDescent="0.35">
      <c r="A38" s="52" t="s">
        <v>162</v>
      </c>
      <c r="B38" s="64">
        <v>5.5</v>
      </c>
      <c r="C38" s="64">
        <v>4.8</v>
      </c>
      <c r="D38" s="64">
        <f t="shared" si="0"/>
        <v>-0.70000000000000018</v>
      </c>
      <c r="E38" s="64">
        <v>6.8</v>
      </c>
      <c r="F38" s="64">
        <v>5.5</v>
      </c>
      <c r="G38" s="64">
        <f t="shared" si="1"/>
        <v>-1.2999999999999998</v>
      </c>
      <c r="H38" s="64">
        <v>8.1999999999999993</v>
      </c>
      <c r="I38" s="64">
        <v>7.4</v>
      </c>
      <c r="J38" s="64">
        <f t="shared" si="2"/>
        <v>-0.79999999999999893</v>
      </c>
      <c r="K38" s="64">
        <f t="shared" si="3"/>
        <v>2.6999999999999993</v>
      </c>
      <c r="L38" s="64">
        <f t="shared" si="3"/>
        <v>2.6000000000000005</v>
      </c>
      <c r="M38" s="64">
        <f t="shared" si="4"/>
        <v>-9.9999999999998757E-2</v>
      </c>
      <c r="O38" s="133" t="s">
        <v>152</v>
      </c>
      <c r="P38" s="123">
        <v>3.3</v>
      </c>
      <c r="Q38" s="124">
        <v>2.1999999999999997</v>
      </c>
      <c r="R38" s="123">
        <v>1.4</v>
      </c>
      <c r="S38" s="124">
        <v>0</v>
      </c>
      <c r="T38" s="123">
        <v>4.8</v>
      </c>
      <c r="U38" s="124">
        <v>-0.20000000000000018</v>
      </c>
      <c r="V38" s="123">
        <v>1.5</v>
      </c>
      <c r="W38" s="125">
        <v>-2.4</v>
      </c>
    </row>
    <row r="39" spans="1:23" ht="15" customHeight="1" x14ac:dyDescent="0.35">
      <c r="A39" s="52" t="s">
        <v>163</v>
      </c>
      <c r="B39" s="63">
        <v>8</v>
      </c>
      <c r="C39" s="63">
        <v>7.5</v>
      </c>
      <c r="D39" s="63">
        <f t="shared" si="0"/>
        <v>-0.5</v>
      </c>
      <c r="E39" s="63">
        <v>7</v>
      </c>
      <c r="F39" s="63">
        <v>7.8</v>
      </c>
      <c r="G39" s="63">
        <f t="shared" si="1"/>
        <v>0.79999999999999982</v>
      </c>
      <c r="H39" s="63">
        <v>8</v>
      </c>
      <c r="I39" s="63">
        <v>10.1</v>
      </c>
      <c r="J39" s="63">
        <f t="shared" si="2"/>
        <v>2.0999999999999996</v>
      </c>
      <c r="K39" s="63">
        <f t="shared" si="3"/>
        <v>0</v>
      </c>
      <c r="L39" s="63">
        <f t="shared" si="3"/>
        <v>2.5999999999999996</v>
      </c>
      <c r="M39" s="63">
        <f t="shared" si="4"/>
        <v>2.5999999999999996</v>
      </c>
      <c r="O39" s="132" t="s">
        <v>155</v>
      </c>
      <c r="P39" s="127">
        <v>3.8</v>
      </c>
      <c r="Q39" s="124">
        <v>-0.60000000000000053</v>
      </c>
      <c r="R39" s="127">
        <v>4.7</v>
      </c>
      <c r="S39" s="124">
        <v>-2.0999999999999996</v>
      </c>
      <c r="T39" s="127">
        <v>4.5999999999999996</v>
      </c>
      <c r="U39" s="124">
        <v>-3.3000000000000007</v>
      </c>
      <c r="V39" s="127">
        <v>0.79999999999999982</v>
      </c>
      <c r="W39" s="125">
        <v>-2.7</v>
      </c>
    </row>
    <row r="40" spans="1:23" ht="15" customHeight="1" x14ac:dyDescent="0.35">
      <c r="A40" s="52" t="s">
        <v>164</v>
      </c>
      <c r="B40" s="63">
        <v>2.5</v>
      </c>
      <c r="C40" s="63">
        <v>1.3</v>
      </c>
      <c r="D40" s="63">
        <f t="shared" si="0"/>
        <v>-1.2</v>
      </c>
      <c r="E40" s="63">
        <v>2.4</v>
      </c>
      <c r="F40" s="63">
        <v>1.3</v>
      </c>
      <c r="G40" s="63">
        <f t="shared" si="1"/>
        <v>-1.0999999999999999</v>
      </c>
      <c r="H40" s="63">
        <v>3</v>
      </c>
      <c r="I40" s="63">
        <v>3.7</v>
      </c>
      <c r="J40" s="63">
        <f t="shared" si="2"/>
        <v>0.70000000000000018</v>
      </c>
      <c r="K40" s="63">
        <f t="shared" si="3"/>
        <v>0.5</v>
      </c>
      <c r="L40" s="63">
        <f t="shared" si="3"/>
        <v>2.4000000000000004</v>
      </c>
      <c r="M40" s="63">
        <f t="shared" si="4"/>
        <v>1.9000000000000004</v>
      </c>
      <c r="O40" s="133" t="s">
        <v>139</v>
      </c>
      <c r="P40" s="123">
        <v>2.5</v>
      </c>
      <c r="Q40" s="124">
        <v>0.8</v>
      </c>
      <c r="R40" s="123">
        <v>1.4</v>
      </c>
      <c r="S40" s="124">
        <v>-4.4000000000000004</v>
      </c>
      <c r="T40" s="123">
        <v>3.2</v>
      </c>
      <c r="U40" s="124">
        <v>-6.8</v>
      </c>
      <c r="V40" s="123">
        <v>0.70000000000000018</v>
      </c>
      <c r="W40" s="125">
        <v>-7.6000000000000005</v>
      </c>
    </row>
    <row r="41" spans="1:23" ht="15" customHeight="1" x14ac:dyDescent="0.35">
      <c r="A41" s="52" t="s">
        <v>166</v>
      </c>
      <c r="B41" s="64" t="s">
        <v>165</v>
      </c>
      <c r="C41" s="64">
        <v>1.4</v>
      </c>
      <c r="D41" s="64"/>
      <c r="E41" s="64" t="s">
        <v>165</v>
      </c>
      <c r="F41" s="64">
        <v>1.7</v>
      </c>
      <c r="G41" s="64" t="s">
        <v>209</v>
      </c>
      <c r="H41" s="64" t="s">
        <v>165</v>
      </c>
      <c r="I41" s="64">
        <v>3.6</v>
      </c>
      <c r="J41" s="64" t="s">
        <v>209</v>
      </c>
      <c r="K41" s="64"/>
      <c r="L41" s="64">
        <f t="shared" ref="L41" si="5">I41-C41</f>
        <v>2.2000000000000002</v>
      </c>
      <c r="M41" s="64"/>
      <c r="O41" s="132" t="s">
        <v>151</v>
      </c>
      <c r="P41" s="127">
        <v>9.1</v>
      </c>
      <c r="Q41" s="124">
        <v>1.5999999999999996</v>
      </c>
      <c r="R41" s="127">
        <v>9.4</v>
      </c>
      <c r="S41" s="124">
        <v>-2.1999999999999993</v>
      </c>
      <c r="T41" s="127">
        <v>9.1</v>
      </c>
      <c r="U41" s="124">
        <v>-6.2000000000000011</v>
      </c>
      <c r="V41" s="127">
        <v>0</v>
      </c>
      <c r="W41" s="125">
        <v>-7.8000000000000007</v>
      </c>
    </row>
    <row r="43" spans="1:23" ht="15" customHeight="1" x14ac:dyDescent="0.35">
      <c r="A43" s="49" t="s">
        <v>196</v>
      </c>
    </row>
    <row r="44" spans="1:23" ht="15" customHeight="1" x14ac:dyDescent="0.35">
      <c r="A44" s="49" t="s">
        <v>165</v>
      </c>
      <c r="C44" s="47" t="s">
        <v>203</v>
      </c>
    </row>
    <row r="45" spans="1:23" ht="15" customHeight="1" x14ac:dyDescent="0.35">
      <c r="A45" s="49" t="s">
        <v>197</v>
      </c>
    </row>
    <row r="46" spans="1:23" ht="15" customHeight="1" x14ac:dyDescent="0.35">
      <c r="A46" s="49" t="s">
        <v>195</v>
      </c>
      <c r="C46" s="47" t="s">
        <v>204</v>
      </c>
    </row>
  </sheetData>
  <mergeCells count="12">
    <mergeCell ref="P9:Q9"/>
    <mergeCell ref="R9:S9"/>
    <mergeCell ref="T9:U9"/>
    <mergeCell ref="V9:W9"/>
    <mergeCell ref="C10:D10"/>
    <mergeCell ref="F10:G10"/>
    <mergeCell ref="I10:J10"/>
    <mergeCell ref="L10:M10"/>
    <mergeCell ref="B9:D9"/>
    <mergeCell ref="E9:G9"/>
    <mergeCell ref="H9:J9"/>
    <mergeCell ref="K9:M9"/>
  </mergeCells>
  <conditionalFormatting sqref="Q11:Q4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1:S4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1:U4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1:W4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1:W4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C4" r:id="rId1" xr:uid="{38953773-F4AD-4BD2-81AB-648D9D6E83F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B414-BFD1-4DA9-9124-2725BB30D935}">
  <dimension ref="A1:H48"/>
  <sheetViews>
    <sheetView zoomScale="80" zoomScaleNormal="80" workbookViewId="0">
      <selection activeCell="B2" sqref="B2"/>
    </sheetView>
  </sheetViews>
  <sheetFormatPr defaultColWidth="8.7265625" defaultRowHeight="11.5" customHeight="1" x14ac:dyDescent="0.35"/>
  <cols>
    <col min="1" max="1" width="29.81640625" style="48" customWidth="1"/>
    <col min="2" max="2" width="10" style="48" customWidth="1"/>
    <col min="3" max="3" width="11.81640625" style="48" customWidth="1"/>
    <col min="4" max="4" width="8.7265625" style="48" customWidth="1"/>
    <col min="5" max="5" width="10.26953125" style="48" customWidth="1"/>
    <col min="6" max="6" width="1.81640625" style="48" bestFit="1" customWidth="1"/>
    <col min="7" max="7" width="4.7265625" style="48" bestFit="1" customWidth="1"/>
    <col min="8" max="16384" width="8.7265625" style="48"/>
  </cols>
  <sheetData>
    <row r="1" spans="1:8" ht="11.5" customHeight="1" x14ac:dyDescent="0.35">
      <c r="A1" s="49" t="s">
        <v>217</v>
      </c>
    </row>
    <row r="2" spans="1:8" ht="11.5" customHeight="1" x14ac:dyDescent="0.35">
      <c r="A2" s="49" t="s">
        <v>179</v>
      </c>
      <c r="B2" s="48" t="s">
        <v>218</v>
      </c>
    </row>
    <row r="3" spans="1:8" ht="11.5" customHeight="1" x14ac:dyDescent="0.35">
      <c r="A3" s="49" t="s">
        <v>181</v>
      </c>
      <c r="B3" s="176">
        <v>45451</v>
      </c>
    </row>
    <row r="4" spans="1:8" ht="11.5" customHeight="1" x14ac:dyDescent="0.35">
      <c r="A4" s="49" t="s">
        <v>182</v>
      </c>
      <c r="B4" s="175" t="s">
        <v>219</v>
      </c>
    </row>
    <row r="6" spans="1:8" ht="11.5" customHeight="1" x14ac:dyDescent="0.35">
      <c r="A6" s="49" t="s">
        <v>184</v>
      </c>
      <c r="B6" s="171" t="s">
        <v>185</v>
      </c>
    </row>
    <row r="7" spans="1:8" ht="11.5" customHeight="1" x14ac:dyDescent="0.35">
      <c r="A7" s="49" t="s">
        <v>188</v>
      </c>
      <c r="B7" s="172" t="s">
        <v>189</v>
      </c>
    </row>
    <row r="8" spans="1:8" ht="11.5" customHeight="1" x14ac:dyDescent="0.35">
      <c r="A8" s="49" t="s">
        <v>190</v>
      </c>
      <c r="B8" s="171" t="s">
        <v>191</v>
      </c>
    </row>
    <row r="10" spans="1:8" ht="11.5" customHeight="1" x14ac:dyDescent="0.35">
      <c r="A10" s="50" t="s">
        <v>220</v>
      </c>
      <c r="B10" s="61" t="s">
        <v>192</v>
      </c>
      <c r="C10" s="188" t="s">
        <v>193</v>
      </c>
      <c r="D10" s="189"/>
      <c r="E10" s="190"/>
      <c r="F10" s="61" t="s">
        <v>209</v>
      </c>
      <c r="G10" s="61" t="s">
        <v>193</v>
      </c>
    </row>
    <row r="11" spans="1:8" ht="11.5" customHeight="1" x14ac:dyDescent="0.35">
      <c r="A11" s="50"/>
      <c r="B11" s="51" t="s">
        <v>221</v>
      </c>
      <c r="C11" s="65" t="s">
        <v>222</v>
      </c>
      <c r="D11" s="65" t="s">
        <v>223</v>
      </c>
      <c r="E11" s="51" t="s">
        <v>224</v>
      </c>
      <c r="F11" s="51" t="s">
        <v>209</v>
      </c>
      <c r="G11" s="65" t="s">
        <v>189</v>
      </c>
    </row>
    <row r="12" spans="1:8" ht="11.5" customHeight="1" x14ac:dyDescent="0.35">
      <c r="A12" s="52" t="s">
        <v>194</v>
      </c>
      <c r="B12" s="53">
        <v>1.7</v>
      </c>
      <c r="C12" s="53">
        <v>0.5</v>
      </c>
      <c r="D12" s="53">
        <v>0.8</v>
      </c>
      <c r="E12" s="53">
        <v>0.1</v>
      </c>
      <c r="F12" s="57" t="s">
        <v>209</v>
      </c>
      <c r="G12" s="53">
        <v>1.5</v>
      </c>
      <c r="H12" s="59">
        <f>G12-B12</f>
        <v>-0.19999999999999996</v>
      </c>
    </row>
    <row r="13" spans="1:8" ht="11.5" customHeight="1" x14ac:dyDescent="0.35">
      <c r="A13" s="52" t="s">
        <v>154</v>
      </c>
      <c r="B13" s="53">
        <v>2.2999999999999998</v>
      </c>
      <c r="C13" s="53">
        <v>1.2</v>
      </c>
      <c r="D13" s="53">
        <v>1.1000000000000001</v>
      </c>
      <c r="E13" s="58">
        <v>0</v>
      </c>
      <c r="F13" s="57" t="s">
        <v>209</v>
      </c>
      <c r="G13" s="53">
        <v>2.4</v>
      </c>
      <c r="H13" s="59">
        <f t="shared" ref="H13:H42" si="0">G13-B13</f>
        <v>0.10000000000000009</v>
      </c>
    </row>
    <row r="14" spans="1:8" ht="11.5" customHeight="1" x14ac:dyDescent="0.35">
      <c r="A14" s="52" t="s">
        <v>145</v>
      </c>
      <c r="B14" s="55">
        <v>2.5</v>
      </c>
      <c r="C14" s="55">
        <v>0.6</v>
      </c>
      <c r="D14" s="55">
        <v>0.8</v>
      </c>
      <c r="E14" s="55">
        <v>0.7</v>
      </c>
      <c r="F14" s="68" t="s">
        <v>209</v>
      </c>
      <c r="G14" s="55">
        <v>2.1</v>
      </c>
      <c r="H14" s="59">
        <f t="shared" si="0"/>
        <v>-0.39999999999999991</v>
      </c>
    </row>
    <row r="15" spans="1:8" ht="11.5" customHeight="1" x14ac:dyDescent="0.35">
      <c r="A15" s="52" t="s">
        <v>163</v>
      </c>
      <c r="B15" s="55">
        <v>1.8</v>
      </c>
      <c r="C15" s="55">
        <v>1.1000000000000001</v>
      </c>
      <c r="D15" s="56">
        <v>1</v>
      </c>
      <c r="E15" s="56">
        <v>0</v>
      </c>
      <c r="F15" s="68" t="s">
        <v>209</v>
      </c>
      <c r="G15" s="55">
        <v>2.1</v>
      </c>
      <c r="H15" s="59">
        <f t="shared" si="0"/>
        <v>0.30000000000000004</v>
      </c>
    </row>
    <row r="16" spans="1:8" ht="11.5" customHeight="1" x14ac:dyDescent="0.35">
      <c r="A16" s="52" t="s">
        <v>142</v>
      </c>
      <c r="B16" s="53">
        <v>2.2000000000000002</v>
      </c>
      <c r="C16" s="53">
        <v>0.4</v>
      </c>
      <c r="D16" s="53">
        <v>1.5</v>
      </c>
      <c r="E16" s="58">
        <v>0</v>
      </c>
      <c r="F16" s="57" t="s">
        <v>209</v>
      </c>
      <c r="G16" s="53">
        <v>1.9</v>
      </c>
      <c r="H16" s="59">
        <f t="shared" si="0"/>
        <v>-0.30000000000000027</v>
      </c>
    </row>
    <row r="17" spans="1:8" ht="11.5" customHeight="1" x14ac:dyDescent="0.35">
      <c r="A17" s="52" t="s">
        <v>147</v>
      </c>
      <c r="B17" s="55">
        <v>1.3</v>
      </c>
      <c r="C17" s="55">
        <v>0.5</v>
      </c>
      <c r="D17" s="56">
        <v>1</v>
      </c>
      <c r="E17" s="55">
        <v>0.2</v>
      </c>
      <c r="F17" s="68" t="s">
        <v>209</v>
      </c>
      <c r="G17" s="55">
        <v>1.7</v>
      </c>
      <c r="H17" s="59">
        <f t="shared" si="0"/>
        <v>0.39999999999999991</v>
      </c>
    </row>
    <row r="18" spans="1:8" ht="11.5" customHeight="1" x14ac:dyDescent="0.35">
      <c r="A18" s="52" t="s">
        <v>140</v>
      </c>
      <c r="B18" s="53">
        <v>1.4</v>
      </c>
      <c r="C18" s="53">
        <v>0.7</v>
      </c>
      <c r="D18" s="53">
        <v>0.9</v>
      </c>
      <c r="E18" s="58">
        <v>0</v>
      </c>
      <c r="F18" s="57" t="s">
        <v>209</v>
      </c>
      <c r="G18" s="53">
        <v>1.6</v>
      </c>
      <c r="H18" s="59">
        <f t="shared" si="0"/>
        <v>0.20000000000000018</v>
      </c>
    </row>
    <row r="19" spans="1:8" ht="11.5" customHeight="1" x14ac:dyDescent="0.35">
      <c r="A19" s="52" t="s">
        <v>141</v>
      </c>
      <c r="B19" s="55">
        <v>1.8</v>
      </c>
      <c r="C19" s="55">
        <v>0.5</v>
      </c>
      <c r="D19" s="55">
        <v>1.1000000000000001</v>
      </c>
      <c r="E19" s="56">
        <v>0</v>
      </c>
      <c r="F19" s="68" t="s">
        <v>209</v>
      </c>
      <c r="G19" s="55">
        <v>1.6</v>
      </c>
      <c r="H19" s="59">
        <f t="shared" si="0"/>
        <v>-0.19999999999999996</v>
      </c>
    </row>
    <row r="20" spans="1:8" ht="11.5" customHeight="1" x14ac:dyDescent="0.35">
      <c r="A20" s="52" t="s">
        <v>151</v>
      </c>
      <c r="B20" s="55">
        <v>2.1</v>
      </c>
      <c r="C20" s="55">
        <v>0.5</v>
      </c>
      <c r="D20" s="55">
        <v>1.1000000000000001</v>
      </c>
      <c r="E20" s="55">
        <v>-0.1</v>
      </c>
      <c r="F20" s="68" t="s">
        <v>209</v>
      </c>
      <c r="G20" s="55">
        <v>1.5</v>
      </c>
      <c r="H20" s="59">
        <f t="shared" si="0"/>
        <v>-0.60000000000000009</v>
      </c>
    </row>
    <row r="21" spans="1:8" ht="11.5" customHeight="1" x14ac:dyDescent="0.35">
      <c r="A21" s="52" t="s">
        <v>159</v>
      </c>
      <c r="B21" s="55">
        <v>2.5</v>
      </c>
      <c r="C21" s="55">
        <v>0.6</v>
      </c>
      <c r="D21" s="55">
        <v>0.8</v>
      </c>
      <c r="E21" s="56">
        <v>0</v>
      </c>
      <c r="F21" s="68" t="s">
        <v>209</v>
      </c>
      <c r="G21" s="55">
        <v>1.4</v>
      </c>
      <c r="H21" s="59">
        <f t="shared" si="0"/>
        <v>-1.1000000000000001</v>
      </c>
    </row>
    <row r="22" spans="1:8" ht="11.5" customHeight="1" x14ac:dyDescent="0.35">
      <c r="A22" s="52" t="s">
        <v>160</v>
      </c>
      <c r="B22" s="53">
        <v>1.6</v>
      </c>
      <c r="C22" s="53">
        <v>0.6</v>
      </c>
      <c r="D22" s="53">
        <v>0.7</v>
      </c>
      <c r="E22" s="58">
        <v>0</v>
      </c>
      <c r="F22" s="57" t="s">
        <v>209</v>
      </c>
      <c r="G22" s="53">
        <v>1.3</v>
      </c>
      <c r="H22" s="59">
        <f t="shared" si="0"/>
        <v>-0.30000000000000004</v>
      </c>
    </row>
    <row r="23" spans="1:8" ht="11.5" customHeight="1" x14ac:dyDescent="0.35">
      <c r="A23" s="52" t="s">
        <v>162</v>
      </c>
      <c r="B23" s="53">
        <v>1.6</v>
      </c>
      <c r="C23" s="53">
        <v>0.6</v>
      </c>
      <c r="D23" s="53">
        <v>0.7</v>
      </c>
      <c r="E23" s="58">
        <v>0</v>
      </c>
      <c r="F23" s="57" t="s">
        <v>195</v>
      </c>
      <c r="G23" s="53">
        <v>1.3</v>
      </c>
      <c r="H23" s="59">
        <f t="shared" si="0"/>
        <v>-0.30000000000000004</v>
      </c>
    </row>
    <row r="24" spans="1:8" ht="11.5" customHeight="1" x14ac:dyDescent="0.35">
      <c r="A24" s="52" t="s">
        <v>136</v>
      </c>
      <c r="B24" s="53">
        <v>2.4</v>
      </c>
      <c r="C24" s="53">
        <v>0.5</v>
      </c>
      <c r="D24" s="53">
        <v>0.7</v>
      </c>
      <c r="E24" s="58">
        <v>0</v>
      </c>
      <c r="F24" s="57" t="s">
        <v>209</v>
      </c>
      <c r="G24" s="53">
        <v>1.2</v>
      </c>
      <c r="H24" s="59">
        <f t="shared" si="0"/>
        <v>-1.2</v>
      </c>
    </row>
    <row r="25" spans="1:8" ht="11.5" customHeight="1" x14ac:dyDescent="0.35">
      <c r="A25" s="52" t="s">
        <v>152</v>
      </c>
      <c r="B25" s="53">
        <v>1.8</v>
      </c>
      <c r="C25" s="53">
        <v>0.4</v>
      </c>
      <c r="D25" s="53">
        <v>0.4</v>
      </c>
      <c r="E25" s="53">
        <v>0.3</v>
      </c>
      <c r="F25" s="57" t="s">
        <v>195</v>
      </c>
      <c r="G25" s="53">
        <v>1.2</v>
      </c>
      <c r="H25" s="59">
        <f t="shared" si="0"/>
        <v>-0.60000000000000009</v>
      </c>
    </row>
    <row r="26" spans="1:8" ht="11.5" customHeight="1" x14ac:dyDescent="0.35">
      <c r="A26" s="52" t="s">
        <v>139</v>
      </c>
      <c r="B26" s="55">
        <v>2.7</v>
      </c>
      <c r="C26" s="55">
        <v>0.3</v>
      </c>
      <c r="D26" s="55">
        <v>0.7</v>
      </c>
      <c r="E26" s="56">
        <v>0</v>
      </c>
      <c r="F26" s="68" t="s">
        <v>209</v>
      </c>
      <c r="G26" s="56">
        <v>1</v>
      </c>
      <c r="H26" s="59">
        <f t="shared" si="0"/>
        <v>-1.7000000000000002</v>
      </c>
    </row>
    <row r="27" spans="1:8" ht="11.5" customHeight="1" x14ac:dyDescent="0.35">
      <c r="A27" s="52" t="s">
        <v>153</v>
      </c>
      <c r="B27" s="55">
        <v>2.1</v>
      </c>
      <c r="C27" s="55">
        <v>0.6</v>
      </c>
      <c r="D27" s="55">
        <v>0.5</v>
      </c>
      <c r="E27" s="56">
        <v>0</v>
      </c>
      <c r="F27" s="68" t="s">
        <v>209</v>
      </c>
      <c r="G27" s="56">
        <v>1</v>
      </c>
      <c r="H27" s="59">
        <f t="shared" si="0"/>
        <v>-1.1000000000000001</v>
      </c>
    </row>
    <row r="28" spans="1:8" ht="11.5" customHeight="1" x14ac:dyDescent="0.35">
      <c r="A28" s="52" t="s">
        <v>157</v>
      </c>
      <c r="B28" s="55">
        <v>1.5</v>
      </c>
      <c r="C28" s="55">
        <v>0.3</v>
      </c>
      <c r="D28" s="55">
        <v>0.8</v>
      </c>
      <c r="E28" s="56">
        <v>0</v>
      </c>
      <c r="F28" s="68" t="s">
        <v>209</v>
      </c>
      <c r="G28" s="56">
        <v>1</v>
      </c>
      <c r="H28" s="59">
        <f t="shared" si="0"/>
        <v>-0.5</v>
      </c>
    </row>
    <row r="29" spans="1:8" ht="11.5" customHeight="1" x14ac:dyDescent="0.35">
      <c r="A29" s="52" t="s">
        <v>173</v>
      </c>
      <c r="B29" s="53">
        <v>1.5</v>
      </c>
      <c r="C29" s="53">
        <v>0.4</v>
      </c>
      <c r="D29" s="53">
        <v>0.6</v>
      </c>
      <c r="E29" s="53">
        <v>-0.2</v>
      </c>
      <c r="F29" s="57" t="s">
        <v>195</v>
      </c>
      <c r="G29" s="53">
        <v>0.9</v>
      </c>
      <c r="H29" s="59">
        <f t="shared" si="0"/>
        <v>-0.6</v>
      </c>
    </row>
    <row r="30" spans="1:8" ht="11.5" customHeight="1" x14ac:dyDescent="0.35">
      <c r="A30" s="52" t="s">
        <v>146</v>
      </c>
      <c r="B30" s="53">
        <v>1.3</v>
      </c>
      <c r="C30" s="53">
        <v>0.5</v>
      </c>
      <c r="D30" s="53">
        <v>0.5</v>
      </c>
      <c r="E30" s="58">
        <v>0</v>
      </c>
      <c r="F30" s="57" t="s">
        <v>209</v>
      </c>
      <c r="G30" s="53">
        <v>0.9</v>
      </c>
      <c r="H30" s="59">
        <f t="shared" si="0"/>
        <v>-0.4</v>
      </c>
    </row>
    <row r="31" spans="1:8" ht="11.5" customHeight="1" x14ac:dyDescent="0.35">
      <c r="A31" s="52" t="s">
        <v>155</v>
      </c>
      <c r="B31" s="55">
        <v>1.3</v>
      </c>
      <c r="C31" s="55">
        <v>0.4</v>
      </c>
      <c r="D31" s="55">
        <v>0.5</v>
      </c>
      <c r="E31" s="56">
        <v>0</v>
      </c>
      <c r="F31" s="68" t="s">
        <v>209</v>
      </c>
      <c r="G31" s="55">
        <v>0.9</v>
      </c>
      <c r="H31" s="59">
        <f t="shared" si="0"/>
        <v>-0.4</v>
      </c>
    </row>
    <row r="32" spans="1:8" ht="11.5" customHeight="1" x14ac:dyDescent="0.35">
      <c r="A32" s="52" t="s">
        <v>137</v>
      </c>
      <c r="B32" s="55">
        <v>1.4</v>
      </c>
      <c r="C32" s="55">
        <v>0.2</v>
      </c>
      <c r="D32" s="55">
        <v>0.5</v>
      </c>
      <c r="E32" s="56">
        <v>0</v>
      </c>
      <c r="F32" s="68" t="s">
        <v>209</v>
      </c>
      <c r="G32" s="55">
        <v>0.7</v>
      </c>
      <c r="H32" s="59">
        <f t="shared" si="0"/>
        <v>-0.7</v>
      </c>
    </row>
    <row r="33" spans="1:8" ht="11.5" customHeight="1" x14ac:dyDescent="0.35">
      <c r="A33" s="52" t="s">
        <v>144</v>
      </c>
      <c r="B33" s="53">
        <v>1.8</v>
      </c>
      <c r="C33" s="53">
        <v>0.2</v>
      </c>
      <c r="D33" s="53">
        <v>0.5</v>
      </c>
      <c r="E33" s="58">
        <v>0</v>
      </c>
      <c r="F33" s="57" t="s">
        <v>209</v>
      </c>
      <c r="G33" s="53">
        <v>0.7</v>
      </c>
      <c r="H33" s="59">
        <f t="shared" si="0"/>
        <v>-1.1000000000000001</v>
      </c>
    </row>
    <row r="34" spans="1:8" ht="11.5" customHeight="1" x14ac:dyDescent="0.35">
      <c r="A34" s="52" t="s">
        <v>148</v>
      </c>
      <c r="B34" s="53">
        <v>1.2</v>
      </c>
      <c r="C34" s="53">
        <v>0.3</v>
      </c>
      <c r="D34" s="53">
        <v>0.4</v>
      </c>
      <c r="E34" s="58">
        <v>0</v>
      </c>
      <c r="F34" s="57" t="s">
        <v>209</v>
      </c>
      <c r="G34" s="53">
        <v>0.7</v>
      </c>
      <c r="H34" s="59">
        <f t="shared" si="0"/>
        <v>-0.5</v>
      </c>
    </row>
    <row r="35" spans="1:8" ht="11.5" customHeight="1" x14ac:dyDescent="0.35">
      <c r="A35" s="52" t="s">
        <v>150</v>
      </c>
      <c r="B35" s="53">
        <v>1.1000000000000001</v>
      </c>
      <c r="C35" s="53">
        <v>0.3</v>
      </c>
      <c r="D35" s="53">
        <v>0.5</v>
      </c>
      <c r="E35" s="58">
        <v>0</v>
      </c>
      <c r="F35" s="57" t="s">
        <v>209</v>
      </c>
      <c r="G35" s="53">
        <v>0.7</v>
      </c>
      <c r="H35" s="59">
        <f t="shared" si="0"/>
        <v>-0.40000000000000013</v>
      </c>
    </row>
    <row r="36" spans="1:8" ht="11.5" customHeight="1" x14ac:dyDescent="0.35">
      <c r="A36" s="52" t="s">
        <v>161</v>
      </c>
      <c r="B36" s="55">
        <v>1.1000000000000001</v>
      </c>
      <c r="C36" s="55">
        <v>0.3</v>
      </c>
      <c r="D36" s="55">
        <v>0.4</v>
      </c>
      <c r="E36" s="56">
        <v>0</v>
      </c>
      <c r="F36" s="68" t="s">
        <v>209</v>
      </c>
      <c r="G36" s="55">
        <v>0.7</v>
      </c>
      <c r="H36" s="59">
        <f t="shared" si="0"/>
        <v>-0.40000000000000013</v>
      </c>
    </row>
    <row r="37" spans="1:8" ht="11.5" customHeight="1" x14ac:dyDescent="0.35">
      <c r="A37" s="52" t="s">
        <v>164</v>
      </c>
      <c r="B37" s="55">
        <v>0.5</v>
      </c>
      <c r="C37" s="55">
        <v>0.4</v>
      </c>
      <c r="D37" s="55">
        <v>0.3</v>
      </c>
      <c r="E37" s="56">
        <v>0</v>
      </c>
      <c r="F37" s="68" t="s">
        <v>209</v>
      </c>
      <c r="G37" s="55">
        <v>0.7</v>
      </c>
      <c r="H37" s="59">
        <f t="shared" si="0"/>
        <v>0.19999999999999996</v>
      </c>
    </row>
    <row r="38" spans="1:8" ht="11.5" customHeight="1" x14ac:dyDescent="0.35">
      <c r="A38" s="52" t="s">
        <v>149</v>
      </c>
      <c r="B38" s="55">
        <v>0.8</v>
      </c>
      <c r="C38" s="55">
        <v>0.3</v>
      </c>
      <c r="D38" s="55">
        <v>0.3</v>
      </c>
      <c r="E38" s="56">
        <v>0</v>
      </c>
      <c r="F38" s="68" t="s">
        <v>209</v>
      </c>
      <c r="G38" s="55">
        <v>0.6</v>
      </c>
      <c r="H38" s="59">
        <f t="shared" si="0"/>
        <v>-0.20000000000000007</v>
      </c>
    </row>
    <row r="39" spans="1:8" ht="11.5" customHeight="1" x14ac:dyDescent="0.35">
      <c r="A39" s="52" t="s">
        <v>156</v>
      </c>
      <c r="B39" s="53">
        <v>1.2</v>
      </c>
      <c r="C39" s="53">
        <v>0.2</v>
      </c>
      <c r="D39" s="53">
        <v>0.4</v>
      </c>
      <c r="E39" s="58">
        <v>0</v>
      </c>
      <c r="F39" s="57" t="s">
        <v>209</v>
      </c>
      <c r="G39" s="53">
        <v>0.6</v>
      </c>
      <c r="H39" s="59">
        <f t="shared" si="0"/>
        <v>-0.6</v>
      </c>
    </row>
    <row r="40" spans="1:8" ht="11.5" customHeight="1" x14ac:dyDescent="0.35">
      <c r="A40" s="52" t="s">
        <v>158</v>
      </c>
      <c r="B40" s="58">
        <v>1</v>
      </c>
      <c r="C40" s="53">
        <v>0.2</v>
      </c>
      <c r="D40" s="53">
        <v>0.5</v>
      </c>
      <c r="E40" s="58">
        <v>0</v>
      </c>
      <c r="F40" s="57" t="s">
        <v>209</v>
      </c>
      <c r="G40" s="53">
        <v>0.6</v>
      </c>
      <c r="H40" s="59">
        <f t="shared" si="0"/>
        <v>-0.4</v>
      </c>
    </row>
    <row r="41" spans="1:8" ht="11.5" customHeight="1" x14ac:dyDescent="0.35">
      <c r="A41" s="52" t="s">
        <v>166</v>
      </c>
      <c r="B41" s="57"/>
      <c r="C41" s="53">
        <v>0.3</v>
      </c>
      <c r="D41" s="53">
        <v>0.4</v>
      </c>
      <c r="E41" s="58">
        <v>0</v>
      </c>
      <c r="F41" s="57" t="s">
        <v>209</v>
      </c>
      <c r="G41" s="53">
        <v>0.6</v>
      </c>
      <c r="H41" s="59"/>
    </row>
    <row r="42" spans="1:8" ht="11.5" customHeight="1" x14ac:dyDescent="0.35">
      <c r="A42" s="52" t="s">
        <v>143</v>
      </c>
      <c r="B42" s="55">
        <v>1.1000000000000001</v>
      </c>
      <c r="C42" s="55">
        <v>0.1</v>
      </c>
      <c r="D42" s="55">
        <v>0.2</v>
      </c>
      <c r="E42" s="56">
        <v>0</v>
      </c>
      <c r="F42" s="68" t="s">
        <v>209</v>
      </c>
      <c r="G42" s="55">
        <v>0.3</v>
      </c>
      <c r="H42" s="59">
        <f t="shared" si="0"/>
        <v>-0.8</v>
      </c>
    </row>
    <row r="44" spans="1:8" ht="11.5" customHeight="1" x14ac:dyDescent="0.35">
      <c r="A44" s="49" t="s">
        <v>196</v>
      </c>
    </row>
    <row r="45" spans="1:8" ht="11.5" customHeight="1" x14ac:dyDescent="0.35">
      <c r="A45" s="49" t="s">
        <v>165</v>
      </c>
      <c r="B45" s="47" t="s">
        <v>203</v>
      </c>
    </row>
    <row r="46" spans="1:8" ht="11.5" customHeight="1" x14ac:dyDescent="0.35">
      <c r="A46" s="49" t="s">
        <v>197</v>
      </c>
    </row>
    <row r="47" spans="1:8" ht="11.5" customHeight="1" x14ac:dyDescent="0.35">
      <c r="A47" s="49" t="s">
        <v>225</v>
      </c>
      <c r="B47" s="47" t="s">
        <v>226</v>
      </c>
    </row>
    <row r="48" spans="1:8" ht="11.5" customHeight="1" x14ac:dyDescent="0.35">
      <c r="A48" s="49" t="s">
        <v>195</v>
      </c>
      <c r="B48" s="47" t="s">
        <v>204</v>
      </c>
    </row>
  </sheetData>
  <mergeCells count="1">
    <mergeCell ref="C10:E10"/>
  </mergeCells>
  <conditionalFormatting sqref="H12:H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B4" r:id="rId1" xr:uid="{A1BEC073-4BE5-4794-9F1E-141E7A6970C6}"/>
  </hyperlinks>
  <pageMargins left="0.7" right="0.7" top="0.75" bottom="0.75" header="0.3" footer="0.3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657F-D3C7-4704-896A-6C03172C1A57}">
  <dimension ref="A1:E48"/>
  <sheetViews>
    <sheetView zoomScale="80" zoomScaleNormal="80" workbookViewId="0">
      <selection activeCell="B3" sqref="B3:B4"/>
    </sheetView>
  </sheetViews>
  <sheetFormatPr defaultColWidth="8.7265625" defaultRowHeight="11.5" customHeight="1" x14ac:dyDescent="0.35"/>
  <cols>
    <col min="1" max="1" width="29.81640625" style="48" customWidth="1"/>
    <col min="2" max="16384" width="8.7265625" style="48"/>
  </cols>
  <sheetData>
    <row r="1" spans="1:4" ht="11.5" customHeight="1" x14ac:dyDescent="0.35">
      <c r="A1" s="49" t="s">
        <v>227</v>
      </c>
    </row>
    <row r="2" spans="1:4" ht="11.5" customHeight="1" x14ac:dyDescent="0.35">
      <c r="A2" s="49" t="s">
        <v>179</v>
      </c>
      <c r="B2" s="48" t="s">
        <v>218</v>
      </c>
    </row>
    <row r="3" spans="1:4" ht="11.5" customHeight="1" x14ac:dyDescent="0.35">
      <c r="A3" s="49" t="s">
        <v>181</v>
      </c>
      <c r="B3" s="176">
        <v>45451</v>
      </c>
    </row>
    <row r="4" spans="1:4" ht="11.5" customHeight="1" x14ac:dyDescent="0.35">
      <c r="A4" s="49" t="s">
        <v>182</v>
      </c>
      <c r="B4" s="175" t="s">
        <v>219</v>
      </c>
    </row>
    <row r="6" spans="1:4" ht="11.5" customHeight="1" x14ac:dyDescent="0.35">
      <c r="A6" s="49" t="s">
        <v>184</v>
      </c>
      <c r="B6" s="171" t="s">
        <v>185</v>
      </c>
    </row>
    <row r="7" spans="1:4" ht="11.5" customHeight="1" x14ac:dyDescent="0.35">
      <c r="A7" s="49" t="s">
        <v>188</v>
      </c>
      <c r="B7" s="172" t="s">
        <v>189</v>
      </c>
    </row>
    <row r="8" spans="1:4" ht="11.5" customHeight="1" x14ac:dyDescent="0.35">
      <c r="A8" s="49" t="s">
        <v>190</v>
      </c>
      <c r="B8" s="171" t="s">
        <v>191</v>
      </c>
    </row>
    <row r="10" spans="1:4" ht="11.5" customHeight="1" x14ac:dyDescent="0.35">
      <c r="A10" s="50"/>
      <c r="B10" s="200" t="s">
        <v>228</v>
      </c>
      <c r="C10" s="200" t="s">
        <v>224</v>
      </c>
      <c r="D10" s="74"/>
    </row>
    <row r="11" spans="1:4" ht="11.5" customHeight="1" x14ac:dyDescent="0.35">
      <c r="A11" s="50"/>
      <c r="B11" s="51" t="s">
        <v>192</v>
      </c>
      <c r="C11" s="51" t="s">
        <v>193</v>
      </c>
      <c r="D11" s="75"/>
    </row>
    <row r="12" spans="1:4" ht="11.5" customHeight="1" x14ac:dyDescent="0.35">
      <c r="A12" s="52" t="s">
        <v>194</v>
      </c>
      <c r="B12" s="63">
        <v>0.89999999999999991</v>
      </c>
      <c r="C12" s="63">
        <v>0.6</v>
      </c>
      <c r="D12" s="63">
        <f>C12-B12</f>
        <v>-0.29999999999999993</v>
      </c>
    </row>
    <row r="13" spans="1:4" ht="11.5" customHeight="1" x14ac:dyDescent="0.35">
      <c r="A13" s="52" t="s">
        <v>145</v>
      </c>
      <c r="B13" s="63">
        <v>1.4</v>
      </c>
      <c r="C13" s="63">
        <v>1.2999999999999998</v>
      </c>
      <c r="D13" s="63">
        <f t="shared" ref="D13:D42" si="0">C13-B13</f>
        <v>-0.10000000000000009</v>
      </c>
    </row>
    <row r="14" spans="1:4" ht="11.5" customHeight="1" x14ac:dyDescent="0.35">
      <c r="A14" s="52" t="s">
        <v>154</v>
      </c>
      <c r="B14" s="63">
        <v>1.2</v>
      </c>
      <c r="C14" s="63">
        <v>1.2</v>
      </c>
      <c r="D14" s="63">
        <f t="shared" si="0"/>
        <v>0</v>
      </c>
    </row>
    <row r="15" spans="1:4" ht="11.5" customHeight="1" x14ac:dyDescent="0.35">
      <c r="A15" s="52" t="s">
        <v>163</v>
      </c>
      <c r="B15" s="63">
        <v>1</v>
      </c>
      <c r="C15" s="63">
        <v>1.1000000000000001</v>
      </c>
      <c r="D15" s="63">
        <f t="shared" si="0"/>
        <v>0.10000000000000009</v>
      </c>
    </row>
    <row r="16" spans="1:4" ht="11.5" customHeight="1" x14ac:dyDescent="0.35">
      <c r="A16" s="52" t="s">
        <v>140</v>
      </c>
      <c r="B16" s="63">
        <v>0.7</v>
      </c>
      <c r="C16" s="63">
        <v>0.7</v>
      </c>
      <c r="D16" s="63">
        <f t="shared" si="0"/>
        <v>0</v>
      </c>
    </row>
    <row r="17" spans="1:5" ht="11.5" customHeight="1" x14ac:dyDescent="0.35">
      <c r="A17" s="52" t="s">
        <v>147</v>
      </c>
      <c r="B17" s="63">
        <v>0.5</v>
      </c>
      <c r="C17" s="63">
        <v>0.7</v>
      </c>
      <c r="D17" s="63">
        <f t="shared" si="0"/>
        <v>0.19999999999999996</v>
      </c>
    </row>
    <row r="18" spans="1:5" ht="11.5" customHeight="1" x14ac:dyDescent="0.35">
      <c r="A18" s="52" t="s">
        <v>152</v>
      </c>
      <c r="B18" s="63">
        <v>1.2999999999999998</v>
      </c>
      <c r="C18" s="63">
        <v>0.7</v>
      </c>
      <c r="D18" s="63">
        <f t="shared" si="0"/>
        <v>-0.59999999999999987</v>
      </c>
      <c r="E18" s="68" t="s">
        <v>195</v>
      </c>
    </row>
    <row r="19" spans="1:5" ht="11.5" customHeight="1" x14ac:dyDescent="0.35">
      <c r="A19" s="52" t="s">
        <v>153</v>
      </c>
      <c r="B19" s="63">
        <v>1.2000000000000002</v>
      </c>
      <c r="C19" s="63">
        <v>0.6</v>
      </c>
      <c r="D19" s="63">
        <f t="shared" si="0"/>
        <v>-0.6000000000000002</v>
      </c>
    </row>
    <row r="20" spans="1:5" ht="11.5" customHeight="1" x14ac:dyDescent="0.35">
      <c r="A20" s="52" t="s">
        <v>159</v>
      </c>
      <c r="B20" s="63">
        <v>0.7</v>
      </c>
      <c r="C20" s="63">
        <v>0.6</v>
      </c>
      <c r="D20" s="63">
        <f t="shared" si="0"/>
        <v>-9.9999999999999978E-2</v>
      </c>
    </row>
    <row r="21" spans="1:5" ht="11.5" customHeight="1" x14ac:dyDescent="0.35">
      <c r="A21" s="52" t="s">
        <v>160</v>
      </c>
      <c r="B21" s="63">
        <v>0.7</v>
      </c>
      <c r="C21" s="63">
        <v>0.6</v>
      </c>
      <c r="D21" s="63">
        <f t="shared" si="0"/>
        <v>-9.9999999999999978E-2</v>
      </c>
    </row>
    <row r="22" spans="1:5" ht="11.5" customHeight="1" x14ac:dyDescent="0.35">
      <c r="A22" s="52" t="s">
        <v>162</v>
      </c>
      <c r="B22" s="63">
        <v>0.8</v>
      </c>
      <c r="C22" s="63">
        <v>0.6</v>
      </c>
      <c r="D22" s="63">
        <f t="shared" si="0"/>
        <v>-0.20000000000000007</v>
      </c>
      <c r="E22" s="68" t="s">
        <v>195</v>
      </c>
    </row>
    <row r="23" spans="1:5" ht="11.5" customHeight="1" x14ac:dyDescent="0.35">
      <c r="A23" s="52" t="s">
        <v>136</v>
      </c>
      <c r="B23" s="63">
        <v>1</v>
      </c>
      <c r="C23" s="63">
        <v>0.5</v>
      </c>
      <c r="D23" s="63">
        <f t="shared" si="0"/>
        <v>-0.5</v>
      </c>
    </row>
    <row r="24" spans="1:5" ht="11.5" customHeight="1" x14ac:dyDescent="0.35">
      <c r="A24" s="52" t="s">
        <v>141</v>
      </c>
      <c r="B24" s="63">
        <v>0.8</v>
      </c>
      <c r="C24" s="63">
        <v>0.5</v>
      </c>
      <c r="D24" s="63">
        <f t="shared" si="0"/>
        <v>-0.30000000000000004</v>
      </c>
    </row>
    <row r="25" spans="1:5" ht="11.5" customHeight="1" x14ac:dyDescent="0.35">
      <c r="A25" s="52" t="s">
        <v>146</v>
      </c>
      <c r="B25" s="63">
        <v>0.6</v>
      </c>
      <c r="C25" s="63">
        <v>0.5</v>
      </c>
      <c r="D25" s="63">
        <f t="shared" si="0"/>
        <v>-9.9999999999999978E-2</v>
      </c>
    </row>
    <row r="26" spans="1:5" ht="11.5" customHeight="1" x14ac:dyDescent="0.35">
      <c r="A26" s="52" t="s">
        <v>142</v>
      </c>
      <c r="B26" s="63">
        <v>0.9</v>
      </c>
      <c r="C26" s="63">
        <v>0.4</v>
      </c>
      <c r="D26" s="63">
        <f t="shared" si="0"/>
        <v>-0.5</v>
      </c>
    </row>
    <row r="27" spans="1:5" ht="11.5" customHeight="1" x14ac:dyDescent="0.35">
      <c r="A27" s="52" t="s">
        <v>151</v>
      </c>
      <c r="B27" s="63">
        <v>0.7</v>
      </c>
      <c r="C27" s="63">
        <v>0.4</v>
      </c>
      <c r="D27" s="63">
        <f t="shared" si="0"/>
        <v>-0.29999999999999993</v>
      </c>
    </row>
    <row r="28" spans="1:5" ht="11.5" customHeight="1" x14ac:dyDescent="0.35">
      <c r="A28" s="52" t="s">
        <v>155</v>
      </c>
      <c r="B28" s="63">
        <v>0.6</v>
      </c>
      <c r="C28" s="63">
        <v>0.4</v>
      </c>
      <c r="D28" s="63">
        <f t="shared" si="0"/>
        <v>-0.19999999999999996</v>
      </c>
    </row>
    <row r="29" spans="1:5" ht="11.5" customHeight="1" x14ac:dyDescent="0.35">
      <c r="A29" s="52" t="s">
        <v>164</v>
      </c>
      <c r="B29" s="63">
        <v>0.3</v>
      </c>
      <c r="C29" s="63">
        <v>0.4</v>
      </c>
      <c r="D29" s="63">
        <f t="shared" si="0"/>
        <v>0.10000000000000003</v>
      </c>
    </row>
    <row r="30" spans="1:5" ht="11.5" customHeight="1" x14ac:dyDescent="0.35">
      <c r="A30" s="52" t="s">
        <v>139</v>
      </c>
      <c r="B30" s="63">
        <v>1.5</v>
      </c>
      <c r="C30" s="63">
        <v>0.3</v>
      </c>
      <c r="D30" s="63">
        <f t="shared" si="0"/>
        <v>-1.2</v>
      </c>
    </row>
    <row r="31" spans="1:5" ht="11.5" customHeight="1" x14ac:dyDescent="0.35">
      <c r="A31" s="52" t="s">
        <v>148</v>
      </c>
      <c r="B31" s="63">
        <v>0.7</v>
      </c>
      <c r="C31" s="63">
        <v>0.3</v>
      </c>
      <c r="D31" s="63">
        <f t="shared" si="0"/>
        <v>-0.39999999999999997</v>
      </c>
    </row>
    <row r="32" spans="1:5" ht="11.5" customHeight="1" x14ac:dyDescent="0.35">
      <c r="A32" s="52" t="s">
        <v>149</v>
      </c>
      <c r="B32" s="63">
        <v>0.4</v>
      </c>
      <c r="C32" s="63">
        <v>0.3</v>
      </c>
      <c r="D32" s="63">
        <f t="shared" si="0"/>
        <v>-0.10000000000000003</v>
      </c>
    </row>
    <row r="33" spans="1:5" ht="11.5" customHeight="1" x14ac:dyDescent="0.35">
      <c r="A33" s="52" t="s">
        <v>150</v>
      </c>
      <c r="B33" s="63">
        <v>0.7</v>
      </c>
      <c r="C33" s="63">
        <v>0.3</v>
      </c>
      <c r="D33" s="63">
        <f t="shared" si="0"/>
        <v>-0.39999999999999997</v>
      </c>
    </row>
    <row r="34" spans="1:5" ht="11.5" customHeight="1" x14ac:dyDescent="0.35">
      <c r="A34" s="52" t="s">
        <v>157</v>
      </c>
      <c r="B34" s="63">
        <v>0.6</v>
      </c>
      <c r="C34" s="63">
        <v>0.3</v>
      </c>
      <c r="D34" s="63">
        <f t="shared" si="0"/>
        <v>-0.3</v>
      </c>
    </row>
    <row r="35" spans="1:5" ht="11.5" customHeight="1" x14ac:dyDescent="0.35">
      <c r="A35" s="52" t="s">
        <v>161</v>
      </c>
      <c r="B35" s="63">
        <v>0.6</v>
      </c>
      <c r="C35" s="63">
        <v>0.3</v>
      </c>
      <c r="D35" s="63">
        <f t="shared" si="0"/>
        <v>-0.3</v>
      </c>
    </row>
    <row r="36" spans="1:5" ht="11.5" customHeight="1" x14ac:dyDescent="0.35">
      <c r="A36" s="52" t="s">
        <v>166</v>
      </c>
      <c r="B36" s="63"/>
      <c r="C36" s="63">
        <v>0.3</v>
      </c>
      <c r="D36" s="63"/>
    </row>
    <row r="37" spans="1:5" ht="11.5" customHeight="1" x14ac:dyDescent="0.35">
      <c r="A37" s="52" t="s">
        <v>137</v>
      </c>
      <c r="B37" s="63">
        <v>0.7</v>
      </c>
      <c r="C37" s="63">
        <v>0.2</v>
      </c>
      <c r="D37" s="63">
        <f t="shared" si="0"/>
        <v>-0.49999999999999994</v>
      </c>
    </row>
    <row r="38" spans="1:5" ht="11.5" customHeight="1" x14ac:dyDescent="0.35">
      <c r="A38" s="52" t="s">
        <v>173</v>
      </c>
      <c r="B38" s="63">
        <v>0.6</v>
      </c>
      <c r="C38" s="63">
        <v>0.2</v>
      </c>
      <c r="D38" s="63">
        <f t="shared" si="0"/>
        <v>-0.39999999999999997</v>
      </c>
      <c r="E38" s="68" t="s">
        <v>195</v>
      </c>
    </row>
    <row r="39" spans="1:5" ht="11.5" customHeight="1" x14ac:dyDescent="0.35">
      <c r="A39" s="52" t="s">
        <v>144</v>
      </c>
      <c r="B39" s="63">
        <v>0.8</v>
      </c>
      <c r="C39" s="63">
        <v>0.2</v>
      </c>
      <c r="D39" s="63">
        <f t="shared" si="0"/>
        <v>-0.60000000000000009</v>
      </c>
    </row>
    <row r="40" spans="1:5" ht="11.5" customHeight="1" x14ac:dyDescent="0.35">
      <c r="A40" s="52" t="s">
        <v>156</v>
      </c>
      <c r="B40" s="63">
        <v>0.6</v>
      </c>
      <c r="C40" s="63">
        <v>0.2</v>
      </c>
      <c r="D40" s="63">
        <f t="shared" si="0"/>
        <v>-0.39999999999999997</v>
      </c>
    </row>
    <row r="41" spans="1:5" ht="11.5" customHeight="1" x14ac:dyDescent="0.35">
      <c r="A41" s="52" t="s">
        <v>158</v>
      </c>
      <c r="B41" s="63">
        <v>0.4</v>
      </c>
      <c r="C41" s="63">
        <v>0.2</v>
      </c>
      <c r="D41" s="63">
        <f t="shared" si="0"/>
        <v>-0.2</v>
      </c>
    </row>
    <row r="42" spans="1:5" ht="11.5" customHeight="1" x14ac:dyDescent="0.35">
      <c r="A42" s="52" t="s">
        <v>143</v>
      </c>
      <c r="B42" s="63">
        <v>0.6</v>
      </c>
      <c r="C42" s="63">
        <v>0.1</v>
      </c>
      <c r="D42" s="63">
        <f t="shared" si="0"/>
        <v>-0.5</v>
      </c>
    </row>
    <row r="44" spans="1:5" ht="11.5" customHeight="1" x14ac:dyDescent="0.35">
      <c r="A44" s="49" t="s">
        <v>196</v>
      </c>
    </row>
    <row r="45" spans="1:5" ht="11.5" customHeight="1" x14ac:dyDescent="0.35">
      <c r="A45" s="49" t="s">
        <v>165</v>
      </c>
    </row>
    <row r="46" spans="1:5" ht="11.5" customHeight="1" x14ac:dyDescent="0.35">
      <c r="A46" s="49" t="s">
        <v>197</v>
      </c>
    </row>
    <row r="47" spans="1:5" ht="11.5" customHeight="1" x14ac:dyDescent="0.35">
      <c r="A47" s="49" t="s">
        <v>225</v>
      </c>
    </row>
    <row r="48" spans="1:5" ht="11.5" customHeight="1" x14ac:dyDescent="0.35">
      <c r="A48" s="49" t="s">
        <v>195</v>
      </c>
    </row>
  </sheetData>
  <mergeCells count="1">
    <mergeCell ref="B10:C10"/>
  </mergeCells>
  <hyperlinks>
    <hyperlink ref="B4" r:id="rId1" xr:uid="{7683B417-2093-4CE2-8B83-9F14E34D1E9D}"/>
  </hyperlinks>
  <pageMargins left="0.7" right="0.7" top="0.75" bottom="0.75" header="0.3" footer="0.3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E326-0F28-4BFA-8F67-A57DFA34D30B}">
  <dimension ref="A1:E48"/>
  <sheetViews>
    <sheetView zoomScale="80" zoomScaleNormal="80" workbookViewId="0">
      <pane xSplit="1" ySplit="11" topLeftCell="B12" activePane="bottomRight" state="frozen"/>
      <selection pane="topRight"/>
      <selection pane="bottomLeft"/>
      <selection pane="bottomRight" activeCell="B3" sqref="B3:B4"/>
    </sheetView>
  </sheetViews>
  <sheetFormatPr defaultColWidth="8.7265625" defaultRowHeight="11.5" customHeight="1" x14ac:dyDescent="0.35"/>
  <cols>
    <col min="1" max="1" width="29.81640625" style="48" customWidth="1"/>
    <col min="2" max="3" width="10" style="48" customWidth="1"/>
    <col min="4" max="4" width="6" style="48" customWidth="1"/>
    <col min="5" max="5" width="5" style="48" customWidth="1"/>
    <col min="6" max="16384" width="8.7265625" style="48"/>
  </cols>
  <sheetData>
    <row r="1" spans="1:5" ht="11.5" customHeight="1" x14ac:dyDescent="0.35">
      <c r="A1" s="49" t="s">
        <v>229</v>
      </c>
    </row>
    <row r="2" spans="1:5" ht="11.5" customHeight="1" x14ac:dyDescent="0.35">
      <c r="A2" s="49" t="s">
        <v>179</v>
      </c>
      <c r="B2" s="48" t="s">
        <v>230</v>
      </c>
      <c r="C2" s="49"/>
      <c r="D2" s="49"/>
    </row>
    <row r="3" spans="1:5" ht="11.5" customHeight="1" x14ac:dyDescent="0.35">
      <c r="A3" s="49" t="s">
        <v>181</v>
      </c>
      <c r="B3" s="176">
        <v>45451</v>
      </c>
      <c r="C3" s="47"/>
      <c r="D3" s="47"/>
    </row>
    <row r="4" spans="1:5" ht="11.5" customHeight="1" x14ac:dyDescent="0.35">
      <c r="A4" s="49" t="s">
        <v>182</v>
      </c>
      <c r="B4" s="175" t="s">
        <v>219</v>
      </c>
      <c r="C4" s="47"/>
      <c r="D4" s="47"/>
    </row>
    <row r="6" spans="1:5" ht="11.5" customHeight="1" x14ac:dyDescent="0.35">
      <c r="A6" s="49" t="s">
        <v>184</v>
      </c>
      <c r="B6" s="171" t="s">
        <v>185</v>
      </c>
      <c r="E6" s="47"/>
    </row>
    <row r="7" spans="1:5" ht="11.5" customHeight="1" x14ac:dyDescent="0.35">
      <c r="A7" s="49" t="s">
        <v>188</v>
      </c>
      <c r="B7" s="172" t="s">
        <v>189</v>
      </c>
      <c r="E7" s="47"/>
    </row>
    <row r="8" spans="1:5" ht="11.5" customHeight="1" x14ac:dyDescent="0.35">
      <c r="A8" s="49" t="s">
        <v>231</v>
      </c>
      <c r="B8" s="171" t="s">
        <v>222</v>
      </c>
      <c r="E8" s="47"/>
    </row>
    <row r="9" spans="1:5" ht="11.5" customHeight="1" x14ac:dyDescent="0.35">
      <c r="A9" s="49" t="s">
        <v>190</v>
      </c>
      <c r="B9" s="172" t="s">
        <v>191</v>
      </c>
      <c r="E9" s="47"/>
    </row>
    <row r="11" spans="1:5" ht="11.5" customHeight="1" x14ac:dyDescent="0.35">
      <c r="A11" s="50"/>
      <c r="B11" s="65" t="s">
        <v>192</v>
      </c>
      <c r="C11" s="65" t="s">
        <v>193</v>
      </c>
      <c r="D11" s="66"/>
      <c r="E11" s="67" t="s">
        <v>209</v>
      </c>
    </row>
    <row r="12" spans="1:5" ht="11.5" customHeight="1" x14ac:dyDescent="0.35">
      <c r="A12" s="52" t="s">
        <v>194</v>
      </c>
      <c r="B12" s="53">
        <v>0.7</v>
      </c>
      <c r="C12" s="53">
        <v>0.5</v>
      </c>
      <c r="D12" s="53">
        <f t="shared" ref="D12:D36" si="0">C12-B12</f>
        <v>-0.19999999999999996</v>
      </c>
      <c r="E12" s="57" t="s">
        <v>209</v>
      </c>
    </row>
    <row r="13" spans="1:5" ht="11.5" customHeight="1" x14ac:dyDescent="0.35">
      <c r="A13" s="52" t="s">
        <v>154</v>
      </c>
      <c r="B13" s="55">
        <v>1.2</v>
      </c>
      <c r="C13" s="55">
        <v>1.2</v>
      </c>
      <c r="D13" s="76">
        <f t="shared" si="0"/>
        <v>0</v>
      </c>
      <c r="E13" s="68" t="s">
        <v>209</v>
      </c>
    </row>
    <row r="14" spans="1:5" ht="11.5" customHeight="1" x14ac:dyDescent="0.35">
      <c r="A14" s="52" t="s">
        <v>163</v>
      </c>
      <c r="B14" s="58">
        <v>1</v>
      </c>
      <c r="C14" s="53">
        <v>1.1000000000000001</v>
      </c>
      <c r="D14" s="53">
        <f t="shared" si="0"/>
        <v>0.10000000000000009</v>
      </c>
      <c r="E14" s="57" t="s">
        <v>209</v>
      </c>
    </row>
    <row r="15" spans="1:5" ht="11.5" customHeight="1" x14ac:dyDescent="0.35">
      <c r="A15" s="52" t="s">
        <v>140</v>
      </c>
      <c r="B15" s="55">
        <v>0.7</v>
      </c>
      <c r="C15" s="55">
        <v>0.7</v>
      </c>
      <c r="D15" s="53">
        <f t="shared" si="0"/>
        <v>0</v>
      </c>
      <c r="E15" s="68" t="s">
        <v>209</v>
      </c>
    </row>
    <row r="16" spans="1:5" ht="11.5" customHeight="1" x14ac:dyDescent="0.35">
      <c r="A16" s="52" t="s">
        <v>145</v>
      </c>
      <c r="B16" s="53">
        <v>0.6</v>
      </c>
      <c r="C16" s="53">
        <v>0.6</v>
      </c>
      <c r="D16" s="53">
        <f t="shared" si="0"/>
        <v>0</v>
      </c>
      <c r="E16" s="57" t="s">
        <v>209</v>
      </c>
    </row>
    <row r="17" spans="1:5" ht="11.5" customHeight="1" x14ac:dyDescent="0.35">
      <c r="A17" s="52" t="s">
        <v>153</v>
      </c>
      <c r="B17" s="53">
        <v>1.1000000000000001</v>
      </c>
      <c r="C17" s="53">
        <v>0.6</v>
      </c>
      <c r="D17" s="53">
        <f t="shared" si="0"/>
        <v>-0.50000000000000011</v>
      </c>
      <c r="E17" s="57" t="s">
        <v>209</v>
      </c>
    </row>
    <row r="18" spans="1:5" ht="11.5" customHeight="1" x14ac:dyDescent="0.35">
      <c r="A18" s="52" t="s">
        <v>159</v>
      </c>
      <c r="B18" s="53">
        <v>0.7</v>
      </c>
      <c r="C18" s="53">
        <v>0.6</v>
      </c>
      <c r="D18" s="53">
        <f t="shared" si="0"/>
        <v>-9.9999999999999978E-2</v>
      </c>
      <c r="E18" s="57" t="s">
        <v>209</v>
      </c>
    </row>
    <row r="19" spans="1:5" ht="11.5" customHeight="1" x14ac:dyDescent="0.35">
      <c r="A19" s="52" t="s">
        <v>160</v>
      </c>
      <c r="B19" s="55">
        <v>0.7</v>
      </c>
      <c r="C19" s="55">
        <v>0.6</v>
      </c>
      <c r="D19" s="53">
        <f t="shared" si="0"/>
        <v>-9.9999999999999978E-2</v>
      </c>
      <c r="E19" s="68" t="s">
        <v>209</v>
      </c>
    </row>
    <row r="20" spans="1:5" ht="11.5" customHeight="1" x14ac:dyDescent="0.35">
      <c r="A20" s="52" t="s">
        <v>162</v>
      </c>
      <c r="B20" s="55">
        <v>0.8</v>
      </c>
      <c r="C20" s="55">
        <v>0.6</v>
      </c>
      <c r="D20" s="53">
        <f t="shared" si="0"/>
        <v>-0.20000000000000007</v>
      </c>
      <c r="E20" s="68" t="s">
        <v>195</v>
      </c>
    </row>
    <row r="21" spans="1:5" ht="11.5" customHeight="1" x14ac:dyDescent="0.35">
      <c r="A21" s="52" t="s">
        <v>136</v>
      </c>
      <c r="B21" s="55">
        <v>0.9</v>
      </c>
      <c r="C21" s="55">
        <v>0.5</v>
      </c>
      <c r="D21" s="53">
        <f t="shared" si="0"/>
        <v>-0.4</v>
      </c>
      <c r="E21" s="68" t="s">
        <v>209</v>
      </c>
    </row>
    <row r="22" spans="1:5" ht="11.5" customHeight="1" x14ac:dyDescent="0.35">
      <c r="A22" s="52" t="s">
        <v>141</v>
      </c>
      <c r="B22" s="53">
        <v>0.8</v>
      </c>
      <c r="C22" s="53">
        <v>0.5</v>
      </c>
      <c r="D22" s="53">
        <f t="shared" si="0"/>
        <v>-0.30000000000000004</v>
      </c>
      <c r="E22" s="57" t="s">
        <v>209</v>
      </c>
    </row>
    <row r="23" spans="1:5" ht="11.5" customHeight="1" x14ac:dyDescent="0.35">
      <c r="A23" s="52" t="s">
        <v>146</v>
      </c>
      <c r="B23" s="55">
        <v>0.6</v>
      </c>
      <c r="C23" s="55">
        <v>0.5</v>
      </c>
      <c r="D23" s="53">
        <f t="shared" si="0"/>
        <v>-9.9999999999999978E-2</v>
      </c>
      <c r="E23" s="68" t="s">
        <v>209</v>
      </c>
    </row>
    <row r="24" spans="1:5" ht="11.5" customHeight="1" x14ac:dyDescent="0.35">
      <c r="A24" s="52" t="s">
        <v>147</v>
      </c>
      <c r="B24" s="53">
        <v>0.4</v>
      </c>
      <c r="C24" s="53">
        <v>0.5</v>
      </c>
      <c r="D24" s="53">
        <f t="shared" si="0"/>
        <v>9.9999999999999978E-2</v>
      </c>
      <c r="E24" s="57" t="s">
        <v>209</v>
      </c>
    </row>
    <row r="25" spans="1:5" ht="11.5" customHeight="1" x14ac:dyDescent="0.35">
      <c r="A25" s="52" t="s">
        <v>151</v>
      </c>
      <c r="B25" s="58">
        <v>1</v>
      </c>
      <c r="C25" s="53">
        <v>0.5</v>
      </c>
      <c r="D25" s="53">
        <f t="shared" si="0"/>
        <v>-0.5</v>
      </c>
      <c r="E25" s="57" t="s">
        <v>209</v>
      </c>
    </row>
    <row r="26" spans="1:5" ht="11.5" customHeight="1" x14ac:dyDescent="0.35">
      <c r="A26" s="52" t="s">
        <v>173</v>
      </c>
      <c r="B26" s="55">
        <v>0.7</v>
      </c>
      <c r="C26" s="55">
        <v>0.4</v>
      </c>
      <c r="D26" s="53">
        <f t="shared" si="0"/>
        <v>-0.29999999999999993</v>
      </c>
      <c r="E26" s="68" t="s">
        <v>195</v>
      </c>
    </row>
    <row r="27" spans="1:5" ht="11.5" customHeight="1" x14ac:dyDescent="0.35">
      <c r="A27" s="52" t="s">
        <v>142</v>
      </c>
      <c r="B27" s="55">
        <v>0.9</v>
      </c>
      <c r="C27" s="55">
        <v>0.4</v>
      </c>
      <c r="D27" s="53">
        <f t="shared" si="0"/>
        <v>-0.5</v>
      </c>
      <c r="E27" s="68" t="s">
        <v>209</v>
      </c>
    </row>
    <row r="28" spans="1:5" ht="11.5" customHeight="1" x14ac:dyDescent="0.35">
      <c r="A28" s="52" t="s">
        <v>152</v>
      </c>
      <c r="B28" s="55">
        <v>0.6</v>
      </c>
      <c r="C28" s="55">
        <v>0.4</v>
      </c>
      <c r="D28" s="53">
        <f t="shared" si="0"/>
        <v>-0.19999999999999996</v>
      </c>
      <c r="E28" s="68" t="s">
        <v>195</v>
      </c>
    </row>
    <row r="29" spans="1:5" ht="11.5" customHeight="1" x14ac:dyDescent="0.35">
      <c r="A29" s="52" t="s">
        <v>155</v>
      </c>
      <c r="B29" s="53">
        <v>0.6</v>
      </c>
      <c r="C29" s="53">
        <v>0.4</v>
      </c>
      <c r="D29" s="53">
        <f t="shared" si="0"/>
        <v>-0.19999999999999996</v>
      </c>
      <c r="E29" s="57" t="s">
        <v>209</v>
      </c>
    </row>
    <row r="30" spans="1:5" ht="11.5" customHeight="1" x14ac:dyDescent="0.35">
      <c r="A30" s="52" t="s">
        <v>164</v>
      </c>
      <c r="B30" s="55">
        <v>0.3</v>
      </c>
      <c r="C30" s="55">
        <v>0.4</v>
      </c>
      <c r="D30" s="53">
        <f t="shared" si="0"/>
        <v>0.10000000000000003</v>
      </c>
      <c r="E30" s="68" t="s">
        <v>209</v>
      </c>
    </row>
    <row r="31" spans="1:5" ht="11.5" customHeight="1" x14ac:dyDescent="0.35">
      <c r="A31" s="52" t="s">
        <v>139</v>
      </c>
      <c r="B31" s="53">
        <v>1.1000000000000001</v>
      </c>
      <c r="C31" s="53">
        <v>0.3</v>
      </c>
      <c r="D31" s="53">
        <f t="shared" si="0"/>
        <v>-0.8</v>
      </c>
      <c r="E31" s="57" t="s">
        <v>209</v>
      </c>
    </row>
    <row r="32" spans="1:5" ht="11.5" customHeight="1" x14ac:dyDescent="0.35">
      <c r="A32" s="52" t="s">
        <v>148</v>
      </c>
      <c r="B32" s="55">
        <v>0.4</v>
      </c>
      <c r="C32" s="55">
        <v>0.3</v>
      </c>
      <c r="D32" s="53">
        <f t="shared" si="0"/>
        <v>-0.10000000000000003</v>
      </c>
      <c r="E32" s="68" t="s">
        <v>209</v>
      </c>
    </row>
    <row r="33" spans="1:5" ht="11.5" customHeight="1" x14ac:dyDescent="0.35">
      <c r="A33" s="52" t="s">
        <v>149</v>
      </c>
      <c r="B33" s="53">
        <v>0.4</v>
      </c>
      <c r="C33" s="53">
        <v>0.3</v>
      </c>
      <c r="D33" s="53">
        <f t="shared" si="0"/>
        <v>-0.10000000000000003</v>
      </c>
      <c r="E33" s="57" t="s">
        <v>209</v>
      </c>
    </row>
    <row r="34" spans="1:5" ht="11.5" customHeight="1" x14ac:dyDescent="0.35">
      <c r="A34" s="52" t="s">
        <v>150</v>
      </c>
      <c r="B34" s="55">
        <v>0.7</v>
      </c>
      <c r="C34" s="55">
        <v>0.3</v>
      </c>
      <c r="D34" s="53">
        <f t="shared" si="0"/>
        <v>-0.39999999999999997</v>
      </c>
      <c r="E34" s="68" t="s">
        <v>209</v>
      </c>
    </row>
    <row r="35" spans="1:5" ht="11.5" customHeight="1" x14ac:dyDescent="0.35">
      <c r="A35" s="52" t="s">
        <v>157</v>
      </c>
      <c r="B35" s="53">
        <v>0.6</v>
      </c>
      <c r="C35" s="53">
        <v>0.3</v>
      </c>
      <c r="D35" s="53">
        <f t="shared" si="0"/>
        <v>-0.3</v>
      </c>
      <c r="E35" s="57" t="s">
        <v>209</v>
      </c>
    </row>
    <row r="36" spans="1:5" ht="11.5" customHeight="1" x14ac:dyDescent="0.35">
      <c r="A36" s="52" t="s">
        <v>161</v>
      </c>
      <c r="B36" s="53">
        <v>0.6</v>
      </c>
      <c r="C36" s="53">
        <v>0.3</v>
      </c>
      <c r="D36" s="53">
        <f t="shared" si="0"/>
        <v>-0.3</v>
      </c>
      <c r="E36" s="57" t="s">
        <v>209</v>
      </c>
    </row>
    <row r="37" spans="1:5" ht="11.5" customHeight="1" x14ac:dyDescent="0.35">
      <c r="A37" s="52" t="s">
        <v>166</v>
      </c>
      <c r="B37" s="57"/>
      <c r="C37" s="53">
        <v>0.3</v>
      </c>
      <c r="D37" s="53"/>
      <c r="E37" s="57" t="s">
        <v>209</v>
      </c>
    </row>
    <row r="38" spans="1:5" ht="11.5" customHeight="1" x14ac:dyDescent="0.35">
      <c r="A38" s="52" t="s">
        <v>137</v>
      </c>
      <c r="B38" s="53">
        <v>0.7</v>
      </c>
      <c r="C38" s="53">
        <v>0.2</v>
      </c>
      <c r="D38" s="53">
        <f>C38-B38</f>
        <v>-0.49999999999999994</v>
      </c>
      <c r="E38" s="57" t="s">
        <v>209</v>
      </c>
    </row>
    <row r="39" spans="1:5" ht="14.5" x14ac:dyDescent="0.35">
      <c r="A39" s="52" t="s">
        <v>144</v>
      </c>
      <c r="B39" s="55">
        <v>0.5</v>
      </c>
      <c r="C39" s="55">
        <v>0.2</v>
      </c>
      <c r="D39" s="53">
        <f>C39-B39</f>
        <v>-0.3</v>
      </c>
      <c r="E39" s="68" t="s">
        <v>209</v>
      </c>
    </row>
    <row r="40" spans="1:5" ht="14.5" x14ac:dyDescent="0.35">
      <c r="A40" s="52" t="s">
        <v>156</v>
      </c>
      <c r="B40" s="55">
        <v>0.6</v>
      </c>
      <c r="C40" s="55">
        <v>0.2</v>
      </c>
      <c r="D40" s="53">
        <f>C40-B40</f>
        <v>-0.39999999999999997</v>
      </c>
      <c r="E40" s="68" t="s">
        <v>209</v>
      </c>
    </row>
    <row r="41" spans="1:5" ht="14.5" x14ac:dyDescent="0.35">
      <c r="A41" s="52" t="s">
        <v>158</v>
      </c>
      <c r="B41" s="55">
        <v>0.4</v>
      </c>
      <c r="C41" s="55">
        <v>0.2</v>
      </c>
      <c r="D41" s="53">
        <f>C41-B41</f>
        <v>-0.2</v>
      </c>
      <c r="E41" s="68" t="s">
        <v>209</v>
      </c>
    </row>
    <row r="42" spans="1:5" ht="14.5" x14ac:dyDescent="0.35">
      <c r="A42" s="52" t="s">
        <v>143</v>
      </c>
      <c r="B42" s="53">
        <v>0.3</v>
      </c>
      <c r="C42" s="53">
        <v>0.1</v>
      </c>
      <c r="D42" s="53">
        <f>C42-B42</f>
        <v>-0.19999999999999998</v>
      </c>
      <c r="E42" s="57" t="s">
        <v>209</v>
      </c>
    </row>
    <row r="44" spans="1:5" ht="14.5" x14ac:dyDescent="0.35">
      <c r="A44" s="49" t="s">
        <v>196</v>
      </c>
    </row>
    <row r="45" spans="1:5" ht="14.5" x14ac:dyDescent="0.35">
      <c r="A45" s="49" t="s">
        <v>165</v>
      </c>
      <c r="C45" s="47" t="s">
        <v>203</v>
      </c>
      <c r="D45" s="47"/>
    </row>
    <row r="46" spans="1:5" ht="14.5" x14ac:dyDescent="0.35">
      <c r="A46" s="49" t="s">
        <v>197</v>
      </c>
    </row>
    <row r="47" spans="1:5" ht="14.5" x14ac:dyDescent="0.35">
      <c r="A47" s="49" t="s">
        <v>225</v>
      </c>
      <c r="C47" s="47" t="s">
        <v>226</v>
      </c>
      <c r="D47" s="47"/>
    </row>
    <row r="48" spans="1:5" ht="14.5" x14ac:dyDescent="0.35">
      <c r="A48" s="49" t="s">
        <v>195</v>
      </c>
      <c r="C48" s="47" t="s">
        <v>204</v>
      </c>
      <c r="D48" s="47"/>
    </row>
  </sheetData>
  <hyperlinks>
    <hyperlink ref="B4" r:id="rId1" xr:uid="{891EA585-11B2-4DEA-8044-E7E32DB52F92}"/>
  </hyperlinks>
  <pageMargins left="0.7" right="0.7" top="0.75" bottom="0.75" header="0.3" footer="0.3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5336-4996-4BDB-8845-58BD4D29E830}">
  <dimension ref="A1:X48"/>
  <sheetViews>
    <sheetView zoomScale="85" zoomScaleNormal="85" workbookViewId="0">
      <selection activeCell="C7" sqref="C7:C8"/>
    </sheetView>
  </sheetViews>
  <sheetFormatPr defaultColWidth="8.7265625" defaultRowHeight="11.5" customHeight="1" x14ac:dyDescent="0.35"/>
  <cols>
    <col min="1" max="1" width="29.81640625" style="48" customWidth="1"/>
    <col min="2" max="2" width="10" style="48" hidden="1" customWidth="1"/>
    <col min="3" max="3" width="10" style="48" customWidth="1"/>
    <col min="4" max="4" width="4" style="48" bestFit="1" customWidth="1"/>
    <col min="5" max="5" width="10" style="48" hidden="1" customWidth="1"/>
    <col min="6" max="6" width="10" style="48" customWidth="1"/>
    <col min="7" max="7" width="5" style="48" customWidth="1"/>
    <col min="8" max="8" width="10" style="48" hidden="1" customWidth="1"/>
    <col min="9" max="9" width="10" style="48" customWidth="1"/>
    <col min="10" max="10" width="4" style="48" bestFit="1" customWidth="1"/>
    <col min="11" max="11" width="10" style="48" hidden="1" customWidth="1"/>
    <col min="12" max="13" width="10" style="48" customWidth="1"/>
    <col min="14" max="14" width="5" style="48" customWidth="1"/>
    <col min="15" max="15" width="8.7265625" style="48"/>
    <col min="16" max="16" width="14.7265625" style="48" customWidth="1"/>
    <col min="17" max="16384" width="8.7265625" style="48"/>
  </cols>
  <sheetData>
    <row r="1" spans="1:24" ht="14.5" x14ac:dyDescent="0.35">
      <c r="A1" s="49" t="s">
        <v>232</v>
      </c>
    </row>
    <row r="2" spans="1:24" ht="14.5" x14ac:dyDescent="0.35">
      <c r="A2" s="49" t="s">
        <v>179</v>
      </c>
      <c r="C2" s="47" t="s">
        <v>233</v>
      </c>
    </row>
    <row r="3" spans="1:24" ht="14.5" x14ac:dyDescent="0.35">
      <c r="A3" s="49" t="s">
        <v>181</v>
      </c>
      <c r="C3" s="176">
        <v>45451</v>
      </c>
    </row>
    <row r="4" spans="1:24" ht="14.5" x14ac:dyDescent="0.35">
      <c r="A4" s="49" t="s">
        <v>182</v>
      </c>
      <c r="C4" s="175" t="s">
        <v>219</v>
      </c>
    </row>
    <row r="5" spans="1:24" ht="14.5" x14ac:dyDescent="0.35"/>
    <row r="6" spans="1:24" ht="14.5" x14ac:dyDescent="0.35">
      <c r="A6" s="49" t="s">
        <v>184</v>
      </c>
      <c r="C6" s="171" t="s">
        <v>185</v>
      </c>
      <c r="D6" s="47"/>
    </row>
    <row r="7" spans="1:24" ht="14.5" x14ac:dyDescent="0.35">
      <c r="A7" s="49" t="s">
        <v>231</v>
      </c>
      <c r="C7" s="171" t="s">
        <v>222</v>
      </c>
      <c r="D7" s="47"/>
    </row>
    <row r="8" spans="1:24" ht="14.5" x14ac:dyDescent="0.35">
      <c r="A8" s="49" t="s">
        <v>190</v>
      </c>
      <c r="C8" s="172" t="s">
        <v>191</v>
      </c>
      <c r="D8" s="47"/>
    </row>
    <row r="9" spans="1:24" ht="15" thickBot="1" x14ac:dyDescent="0.4"/>
    <row r="10" spans="1:24" ht="15" customHeight="1" thickBot="1" x14ac:dyDescent="0.4">
      <c r="A10" s="50"/>
      <c r="B10" s="188" t="s">
        <v>98</v>
      </c>
      <c r="C10" s="189"/>
      <c r="D10" s="190"/>
      <c r="E10" s="188" t="s">
        <v>100</v>
      </c>
      <c r="F10" s="189"/>
      <c r="G10" s="190"/>
      <c r="H10" s="188" t="s">
        <v>102</v>
      </c>
      <c r="I10" s="189"/>
      <c r="J10" s="190"/>
      <c r="K10" s="188" t="s">
        <v>211</v>
      </c>
      <c r="L10" s="189"/>
      <c r="M10" s="190"/>
      <c r="N10" s="61" t="s">
        <v>209</v>
      </c>
      <c r="P10" s="129"/>
      <c r="Q10" s="195" t="s">
        <v>98</v>
      </c>
      <c r="R10" s="195"/>
      <c r="S10" s="195" t="s">
        <v>100</v>
      </c>
      <c r="T10" s="195"/>
      <c r="U10" s="195" t="s">
        <v>102</v>
      </c>
      <c r="V10" s="195"/>
      <c r="W10" s="195" t="s">
        <v>201</v>
      </c>
      <c r="X10" s="195"/>
    </row>
    <row r="11" spans="1:24" ht="15" customHeight="1" x14ac:dyDescent="0.35">
      <c r="A11" s="50"/>
      <c r="B11" s="51" t="s">
        <v>192</v>
      </c>
      <c r="C11" s="51" t="s">
        <v>193</v>
      </c>
      <c r="D11" s="62" t="s">
        <v>202</v>
      </c>
      <c r="E11" s="51" t="s">
        <v>192</v>
      </c>
      <c r="F11" s="51" t="s">
        <v>193</v>
      </c>
      <c r="G11" s="62" t="s">
        <v>202</v>
      </c>
      <c r="H11" s="51" t="s">
        <v>192</v>
      </c>
      <c r="I11" s="51" t="s">
        <v>193</v>
      </c>
      <c r="J11" s="62" t="s">
        <v>202</v>
      </c>
      <c r="K11" s="51" t="s">
        <v>192</v>
      </c>
      <c r="L11" s="51" t="s">
        <v>193</v>
      </c>
      <c r="M11" s="62" t="s">
        <v>202</v>
      </c>
      <c r="N11" s="51" t="s">
        <v>209</v>
      </c>
      <c r="P11" s="130"/>
      <c r="Q11" s="131">
        <v>2020</v>
      </c>
      <c r="R11" s="131" t="s">
        <v>202</v>
      </c>
      <c r="S11" s="131">
        <v>2020</v>
      </c>
      <c r="T11" s="131" t="s">
        <v>202</v>
      </c>
      <c r="U11" s="131">
        <v>2020</v>
      </c>
      <c r="V11" s="131" t="s">
        <v>202</v>
      </c>
      <c r="W11" s="131">
        <v>2020</v>
      </c>
      <c r="X11" s="131" t="s">
        <v>202</v>
      </c>
    </row>
    <row r="12" spans="1:24" ht="15" customHeight="1" x14ac:dyDescent="0.35">
      <c r="A12" s="52" t="s">
        <v>194</v>
      </c>
      <c r="B12" s="53">
        <v>0.5</v>
      </c>
      <c r="C12" s="53">
        <v>0.3</v>
      </c>
      <c r="D12" s="58">
        <f>C12-B12</f>
        <v>-0.2</v>
      </c>
      <c r="E12" s="53">
        <v>0.6</v>
      </c>
      <c r="F12" s="53">
        <v>0.4</v>
      </c>
      <c r="G12" s="58">
        <f>F12-E12</f>
        <v>-0.19999999999999996</v>
      </c>
      <c r="H12" s="53">
        <v>0.8</v>
      </c>
      <c r="I12" s="53">
        <v>0.7</v>
      </c>
      <c r="J12" s="58">
        <f>I12-H12</f>
        <v>-0.10000000000000009</v>
      </c>
      <c r="K12" s="53">
        <f>H12-B12</f>
        <v>0.30000000000000004</v>
      </c>
      <c r="L12" s="53">
        <f>I12-C12</f>
        <v>0.39999999999999997</v>
      </c>
      <c r="M12" s="58">
        <f>L12-K12</f>
        <v>9.9999999999999922E-2</v>
      </c>
      <c r="N12" s="57" t="s">
        <v>209</v>
      </c>
      <c r="P12" s="132" t="s">
        <v>194</v>
      </c>
      <c r="Q12" s="127">
        <v>0.3</v>
      </c>
      <c r="R12" s="124">
        <v>-0.2</v>
      </c>
      <c r="S12" s="127">
        <v>0.4</v>
      </c>
      <c r="T12" s="124">
        <v>-0.19999999999999996</v>
      </c>
      <c r="U12" s="127">
        <v>0.7</v>
      </c>
      <c r="V12" s="124">
        <v>-0.10000000000000009</v>
      </c>
      <c r="W12" s="127">
        <v>0.39999999999999997</v>
      </c>
      <c r="X12" s="125">
        <v>9.9999999999999922E-2</v>
      </c>
    </row>
    <row r="13" spans="1:24" ht="15" customHeight="1" x14ac:dyDescent="0.35">
      <c r="A13" s="52" t="s">
        <v>136</v>
      </c>
      <c r="B13" s="53">
        <v>0.6</v>
      </c>
      <c r="C13" s="53">
        <v>0.4</v>
      </c>
      <c r="D13" s="58">
        <f>C13-B13</f>
        <v>-0.19999999999999996</v>
      </c>
      <c r="E13" s="53">
        <v>0.7</v>
      </c>
      <c r="F13" s="53">
        <v>0.5</v>
      </c>
      <c r="G13" s="58">
        <f>F13-E13</f>
        <v>-0.19999999999999996</v>
      </c>
      <c r="H13" s="58">
        <v>1</v>
      </c>
      <c r="I13" s="53">
        <v>0.5</v>
      </c>
      <c r="J13" s="58">
        <f>I13-H13</f>
        <v>-0.5</v>
      </c>
      <c r="K13" s="53">
        <f t="shared" ref="K13:L42" si="0">H13-B13</f>
        <v>0.4</v>
      </c>
      <c r="L13" s="53">
        <f t="shared" si="0"/>
        <v>9.9999999999999978E-2</v>
      </c>
      <c r="M13" s="58">
        <f>L13-K13</f>
        <v>-0.30000000000000004</v>
      </c>
      <c r="N13" s="57" t="s">
        <v>209</v>
      </c>
      <c r="P13" s="133" t="s">
        <v>145</v>
      </c>
      <c r="Q13" s="123">
        <v>0.1</v>
      </c>
      <c r="R13" s="124">
        <v>-0.1</v>
      </c>
      <c r="S13" s="123">
        <v>0.3</v>
      </c>
      <c r="T13" s="124">
        <v>0</v>
      </c>
      <c r="U13" s="123">
        <v>0.9</v>
      </c>
      <c r="V13" s="124">
        <v>0</v>
      </c>
      <c r="W13" s="123">
        <v>0.8</v>
      </c>
      <c r="X13" s="125">
        <v>0.10000000000000009</v>
      </c>
    </row>
    <row r="14" spans="1:24" ht="15" customHeight="1" x14ac:dyDescent="0.35">
      <c r="A14" s="52" t="s">
        <v>137</v>
      </c>
      <c r="B14" s="55">
        <v>0.7</v>
      </c>
      <c r="C14" s="55">
        <v>0.1</v>
      </c>
      <c r="D14" s="58">
        <f t="shared" ref="D14:D41" si="1">C14-B14</f>
        <v>-0.6</v>
      </c>
      <c r="E14" s="55">
        <v>0.7</v>
      </c>
      <c r="F14" s="55">
        <v>0.2</v>
      </c>
      <c r="G14" s="58">
        <f t="shared" ref="G14:G41" si="2">F14-E14</f>
        <v>-0.49999999999999994</v>
      </c>
      <c r="H14" s="55">
        <v>0.7</v>
      </c>
      <c r="I14" s="55">
        <v>0.3</v>
      </c>
      <c r="J14" s="58">
        <f t="shared" ref="J14:J41" si="3">I14-H14</f>
        <v>-0.39999999999999997</v>
      </c>
      <c r="K14" s="53">
        <f t="shared" si="0"/>
        <v>0</v>
      </c>
      <c r="L14" s="53">
        <f t="shared" si="0"/>
        <v>0.19999999999999998</v>
      </c>
      <c r="M14" s="58">
        <f t="shared" ref="M14:M41" si="4">L14-K14</f>
        <v>0.19999999999999998</v>
      </c>
      <c r="N14" s="68" t="s">
        <v>209</v>
      </c>
      <c r="P14" s="132" t="s">
        <v>140</v>
      </c>
      <c r="Q14" s="127">
        <v>0.4</v>
      </c>
      <c r="R14" s="124">
        <v>-0.19999999999999996</v>
      </c>
      <c r="S14" s="127">
        <v>0.4</v>
      </c>
      <c r="T14" s="124">
        <v>-0.29999999999999993</v>
      </c>
      <c r="U14" s="127">
        <v>0.9</v>
      </c>
      <c r="V14" s="124">
        <v>9.9999999999999978E-2</v>
      </c>
      <c r="W14" s="127">
        <v>0.5</v>
      </c>
      <c r="X14" s="125">
        <v>0.29999999999999993</v>
      </c>
    </row>
    <row r="15" spans="1:24" ht="15" customHeight="1" x14ac:dyDescent="0.35">
      <c r="A15" s="52" t="s">
        <v>173</v>
      </c>
      <c r="B15" s="53">
        <v>0.6</v>
      </c>
      <c r="C15" s="53">
        <v>0.4</v>
      </c>
      <c r="D15" s="58">
        <f t="shared" si="1"/>
        <v>-0.19999999999999996</v>
      </c>
      <c r="E15" s="53">
        <v>0.7</v>
      </c>
      <c r="F15" s="53">
        <v>0.4</v>
      </c>
      <c r="G15" s="58">
        <f t="shared" si="2"/>
        <v>-0.29999999999999993</v>
      </c>
      <c r="H15" s="53">
        <v>0.7</v>
      </c>
      <c r="I15" s="53">
        <v>0.4</v>
      </c>
      <c r="J15" s="58">
        <f t="shared" si="3"/>
        <v>-0.29999999999999993</v>
      </c>
      <c r="K15" s="53">
        <f t="shared" si="0"/>
        <v>9.9999999999999978E-2</v>
      </c>
      <c r="L15" s="53">
        <f t="shared" si="0"/>
        <v>0</v>
      </c>
      <c r="M15" s="58">
        <f t="shared" si="4"/>
        <v>-9.9999999999999978E-2</v>
      </c>
      <c r="N15" s="57" t="s">
        <v>195</v>
      </c>
      <c r="P15" s="133" t="s">
        <v>146</v>
      </c>
      <c r="Q15" s="123">
        <v>0.2</v>
      </c>
      <c r="R15" s="124">
        <v>-0.2</v>
      </c>
      <c r="S15" s="123">
        <v>0.3</v>
      </c>
      <c r="T15" s="124">
        <v>-0.2</v>
      </c>
      <c r="U15" s="123">
        <v>0.7</v>
      </c>
      <c r="V15" s="124">
        <v>-0.20000000000000007</v>
      </c>
      <c r="W15" s="123">
        <v>0.49999999999999994</v>
      </c>
      <c r="X15" s="125">
        <v>0</v>
      </c>
    </row>
    <row r="16" spans="1:24" ht="15" customHeight="1" x14ac:dyDescent="0.35">
      <c r="A16" s="52" t="s">
        <v>139</v>
      </c>
      <c r="B16" s="55">
        <v>0.4</v>
      </c>
      <c r="C16" s="55">
        <v>0.3</v>
      </c>
      <c r="D16" s="58">
        <f t="shared" si="1"/>
        <v>-0.10000000000000003</v>
      </c>
      <c r="E16" s="55">
        <v>0.6</v>
      </c>
      <c r="F16" s="55">
        <v>0.3</v>
      </c>
      <c r="G16" s="58">
        <f t="shared" si="2"/>
        <v>-0.3</v>
      </c>
      <c r="H16" s="55">
        <v>1.8</v>
      </c>
      <c r="I16" s="55">
        <v>0.4</v>
      </c>
      <c r="J16" s="58">
        <f t="shared" si="3"/>
        <v>-1.4</v>
      </c>
      <c r="K16" s="53">
        <f t="shared" si="0"/>
        <v>1.4</v>
      </c>
      <c r="L16" s="53">
        <f t="shared" si="0"/>
        <v>0.10000000000000003</v>
      </c>
      <c r="M16" s="58">
        <f t="shared" si="4"/>
        <v>-1.2999999999999998</v>
      </c>
      <c r="N16" s="68" t="s">
        <v>209</v>
      </c>
      <c r="P16" s="132" t="s">
        <v>154</v>
      </c>
      <c r="Q16" s="127">
        <v>0.9</v>
      </c>
      <c r="R16" s="124">
        <v>-9.9999999999999978E-2</v>
      </c>
      <c r="S16" s="127">
        <v>1</v>
      </c>
      <c r="T16" s="124">
        <v>-0.10000000000000009</v>
      </c>
      <c r="U16" s="127">
        <v>1.4</v>
      </c>
      <c r="V16" s="124">
        <v>9.9999999999999867E-2</v>
      </c>
      <c r="W16" s="127">
        <v>0.49999999999999989</v>
      </c>
      <c r="X16" s="125">
        <v>0.19999999999999984</v>
      </c>
    </row>
    <row r="17" spans="1:24" ht="15" customHeight="1" x14ac:dyDescent="0.35">
      <c r="A17" s="52" t="s">
        <v>140</v>
      </c>
      <c r="B17" s="53">
        <v>0.6</v>
      </c>
      <c r="C17" s="53">
        <v>0.4</v>
      </c>
      <c r="D17" s="58">
        <f t="shared" si="1"/>
        <v>-0.19999999999999996</v>
      </c>
      <c r="E17" s="53">
        <v>0.7</v>
      </c>
      <c r="F17" s="53">
        <v>0.4</v>
      </c>
      <c r="G17" s="58">
        <f t="shared" si="2"/>
        <v>-0.29999999999999993</v>
      </c>
      <c r="H17" s="53">
        <v>0.8</v>
      </c>
      <c r="I17" s="53">
        <v>0.9</v>
      </c>
      <c r="J17" s="58">
        <f t="shared" si="3"/>
        <v>9.9999999999999978E-2</v>
      </c>
      <c r="K17" s="53">
        <f t="shared" si="0"/>
        <v>0.20000000000000007</v>
      </c>
      <c r="L17" s="53">
        <f t="shared" si="0"/>
        <v>0.5</v>
      </c>
      <c r="M17" s="58">
        <f t="shared" si="4"/>
        <v>0.29999999999999993</v>
      </c>
      <c r="N17" s="57" t="s">
        <v>209</v>
      </c>
      <c r="P17" s="133" t="s">
        <v>153</v>
      </c>
      <c r="Q17" s="123">
        <v>0.4</v>
      </c>
      <c r="R17" s="124">
        <v>-0.4</v>
      </c>
      <c r="S17" s="123">
        <v>0.5</v>
      </c>
      <c r="T17" s="124">
        <v>-0.7</v>
      </c>
      <c r="U17" s="123">
        <v>0.8</v>
      </c>
      <c r="V17" s="124">
        <v>-0.30000000000000004</v>
      </c>
      <c r="W17" s="123">
        <v>0.4</v>
      </c>
      <c r="X17" s="125">
        <v>9.9999999999999978E-2</v>
      </c>
    </row>
    <row r="18" spans="1:24" ht="15" customHeight="1" x14ac:dyDescent="0.35">
      <c r="A18" s="52" t="s">
        <v>141</v>
      </c>
      <c r="B18" s="55">
        <v>0.6</v>
      </c>
      <c r="C18" s="55">
        <v>0.5</v>
      </c>
      <c r="D18" s="58">
        <f t="shared" si="1"/>
        <v>-9.9999999999999978E-2</v>
      </c>
      <c r="E18" s="55">
        <v>0.7</v>
      </c>
      <c r="F18" s="55">
        <v>0.6</v>
      </c>
      <c r="G18" s="58">
        <f t="shared" si="2"/>
        <v>-9.9999999999999978E-2</v>
      </c>
      <c r="H18" s="56">
        <v>1</v>
      </c>
      <c r="I18" s="55">
        <v>0.5</v>
      </c>
      <c r="J18" s="58">
        <f t="shared" si="3"/>
        <v>-0.5</v>
      </c>
      <c r="K18" s="53">
        <f t="shared" si="0"/>
        <v>0.4</v>
      </c>
      <c r="L18" s="53">
        <f t="shared" si="0"/>
        <v>0</v>
      </c>
      <c r="M18" s="58">
        <f t="shared" si="4"/>
        <v>-0.4</v>
      </c>
      <c r="N18" s="68" t="s">
        <v>209</v>
      </c>
      <c r="P18" s="132" t="s">
        <v>163</v>
      </c>
      <c r="Q18" s="127">
        <v>0.9</v>
      </c>
      <c r="R18" s="124">
        <v>-9.9999999999999978E-2</v>
      </c>
      <c r="S18" s="127">
        <v>0.8</v>
      </c>
      <c r="T18" s="124">
        <v>0</v>
      </c>
      <c r="U18" s="127">
        <v>1.3</v>
      </c>
      <c r="V18" s="124">
        <v>0.30000000000000004</v>
      </c>
      <c r="W18" s="127">
        <v>0.4</v>
      </c>
      <c r="X18" s="125">
        <v>0.4</v>
      </c>
    </row>
    <row r="19" spans="1:24" ht="15" customHeight="1" x14ac:dyDescent="0.35">
      <c r="A19" s="52" t="s">
        <v>142</v>
      </c>
      <c r="B19" s="53">
        <v>0.6</v>
      </c>
      <c r="C19" s="53">
        <v>0.3</v>
      </c>
      <c r="D19" s="58">
        <f t="shared" si="1"/>
        <v>-0.3</v>
      </c>
      <c r="E19" s="53">
        <v>0.9</v>
      </c>
      <c r="F19" s="53">
        <v>0.3</v>
      </c>
      <c r="G19" s="58">
        <f t="shared" si="2"/>
        <v>-0.60000000000000009</v>
      </c>
      <c r="H19" s="58">
        <v>1</v>
      </c>
      <c r="I19" s="53">
        <v>0.5</v>
      </c>
      <c r="J19" s="58">
        <f t="shared" si="3"/>
        <v>-0.5</v>
      </c>
      <c r="K19" s="53">
        <f t="shared" si="0"/>
        <v>0.4</v>
      </c>
      <c r="L19" s="53">
        <f t="shared" si="0"/>
        <v>0.2</v>
      </c>
      <c r="M19" s="58">
        <f t="shared" si="4"/>
        <v>-0.2</v>
      </c>
      <c r="N19" s="57" t="s">
        <v>209</v>
      </c>
      <c r="P19" s="133" t="s">
        <v>142</v>
      </c>
      <c r="Q19" s="123">
        <v>0.3</v>
      </c>
      <c r="R19" s="124">
        <v>-0.3</v>
      </c>
      <c r="S19" s="123">
        <v>0.3</v>
      </c>
      <c r="T19" s="124">
        <v>-0.60000000000000009</v>
      </c>
      <c r="U19" s="123">
        <v>0.5</v>
      </c>
      <c r="V19" s="124">
        <v>-0.5</v>
      </c>
      <c r="W19" s="123">
        <v>0.2</v>
      </c>
      <c r="X19" s="125">
        <v>-0.2</v>
      </c>
    </row>
    <row r="20" spans="1:24" ht="15" customHeight="1" x14ac:dyDescent="0.35">
      <c r="A20" s="52" t="s">
        <v>143</v>
      </c>
      <c r="B20" s="55">
        <v>0.1</v>
      </c>
      <c r="C20" s="55">
        <v>0.1</v>
      </c>
      <c r="D20" s="58">
        <f t="shared" si="1"/>
        <v>0</v>
      </c>
      <c r="E20" s="55">
        <v>0.3</v>
      </c>
      <c r="F20" s="55">
        <v>0.1</v>
      </c>
      <c r="G20" s="58">
        <f t="shared" si="2"/>
        <v>-0.19999999999999998</v>
      </c>
      <c r="H20" s="55">
        <v>0.4</v>
      </c>
      <c r="I20" s="55">
        <v>0.3</v>
      </c>
      <c r="J20" s="58">
        <f t="shared" si="3"/>
        <v>-0.10000000000000003</v>
      </c>
      <c r="K20" s="53">
        <f t="shared" si="0"/>
        <v>0.30000000000000004</v>
      </c>
      <c r="L20" s="53">
        <f t="shared" si="0"/>
        <v>0.19999999999999998</v>
      </c>
      <c r="M20" s="58">
        <f t="shared" si="4"/>
        <v>-0.10000000000000006</v>
      </c>
      <c r="N20" s="68" t="s">
        <v>209</v>
      </c>
      <c r="P20" s="132" t="s">
        <v>150</v>
      </c>
      <c r="Q20" s="127">
        <v>0.2</v>
      </c>
      <c r="R20" s="124">
        <v>-0.39999999999999997</v>
      </c>
      <c r="S20" s="127">
        <v>0.3</v>
      </c>
      <c r="T20" s="124">
        <v>-0.3</v>
      </c>
      <c r="U20" s="127">
        <v>0.4</v>
      </c>
      <c r="V20" s="124">
        <v>-0.4</v>
      </c>
      <c r="W20" s="127">
        <v>0.2</v>
      </c>
      <c r="X20" s="125">
        <v>0</v>
      </c>
    </row>
    <row r="21" spans="1:24" ht="15" customHeight="1" x14ac:dyDescent="0.35">
      <c r="A21" s="52" t="s">
        <v>144</v>
      </c>
      <c r="B21" s="53">
        <v>0.4</v>
      </c>
      <c r="C21" s="53">
        <v>0.1</v>
      </c>
      <c r="D21" s="58">
        <f t="shared" si="1"/>
        <v>-0.30000000000000004</v>
      </c>
      <c r="E21" s="53">
        <v>0.5</v>
      </c>
      <c r="F21" s="53">
        <v>0.3</v>
      </c>
      <c r="G21" s="58">
        <f t="shared" si="2"/>
        <v>-0.2</v>
      </c>
      <c r="H21" s="53">
        <v>0.6</v>
      </c>
      <c r="I21" s="53">
        <v>0.1</v>
      </c>
      <c r="J21" s="58">
        <f t="shared" si="3"/>
        <v>-0.5</v>
      </c>
      <c r="K21" s="53">
        <f t="shared" si="0"/>
        <v>0.19999999999999996</v>
      </c>
      <c r="L21" s="53">
        <f t="shared" si="0"/>
        <v>0</v>
      </c>
      <c r="M21" s="58">
        <f t="shared" si="4"/>
        <v>-0.19999999999999996</v>
      </c>
      <c r="N21" s="57" t="s">
        <v>209</v>
      </c>
      <c r="P21" s="133" t="s">
        <v>152</v>
      </c>
      <c r="Q21" s="123">
        <v>0.3</v>
      </c>
      <c r="R21" s="124">
        <v>0</v>
      </c>
      <c r="S21" s="123">
        <v>0.3</v>
      </c>
      <c r="T21" s="124">
        <v>-0.2</v>
      </c>
      <c r="U21" s="123">
        <v>0.5</v>
      </c>
      <c r="V21" s="124">
        <v>-0.30000000000000004</v>
      </c>
      <c r="W21" s="123">
        <v>0.2</v>
      </c>
      <c r="X21" s="125">
        <v>-0.3</v>
      </c>
    </row>
    <row r="22" spans="1:24" ht="15" customHeight="1" x14ac:dyDescent="0.35">
      <c r="A22" s="52" t="s">
        <v>145</v>
      </c>
      <c r="B22" s="55">
        <v>0.2</v>
      </c>
      <c r="C22" s="55">
        <v>0.1</v>
      </c>
      <c r="D22" s="58">
        <f t="shared" si="1"/>
        <v>-0.1</v>
      </c>
      <c r="E22" s="55">
        <v>0.3</v>
      </c>
      <c r="F22" s="55">
        <v>0.3</v>
      </c>
      <c r="G22" s="58">
        <f t="shared" si="2"/>
        <v>0</v>
      </c>
      <c r="H22" s="55">
        <v>0.9</v>
      </c>
      <c r="I22" s="55">
        <v>0.9</v>
      </c>
      <c r="J22" s="58">
        <f t="shared" si="3"/>
        <v>0</v>
      </c>
      <c r="K22" s="53">
        <f t="shared" si="0"/>
        <v>0.7</v>
      </c>
      <c r="L22" s="53">
        <f t="shared" si="0"/>
        <v>0.8</v>
      </c>
      <c r="M22" s="58">
        <f t="shared" si="4"/>
        <v>0.10000000000000009</v>
      </c>
      <c r="N22" s="68" t="s">
        <v>209</v>
      </c>
      <c r="P22" s="132" t="s">
        <v>158</v>
      </c>
      <c r="Q22" s="127">
        <v>0</v>
      </c>
      <c r="R22" s="124">
        <v>-0.3</v>
      </c>
      <c r="S22" s="127">
        <v>0.2</v>
      </c>
      <c r="T22" s="124">
        <v>-9.9999999999999978E-2</v>
      </c>
      <c r="U22" s="127">
        <v>0.2</v>
      </c>
      <c r="V22" s="124">
        <v>-0.2</v>
      </c>
      <c r="W22" s="127">
        <v>0.2</v>
      </c>
      <c r="X22" s="125">
        <v>9.9999999999999978E-2</v>
      </c>
    </row>
    <row r="23" spans="1:24" ht="15" customHeight="1" x14ac:dyDescent="0.35">
      <c r="A23" s="52" t="s">
        <v>146</v>
      </c>
      <c r="B23" s="53">
        <v>0.4</v>
      </c>
      <c r="C23" s="53">
        <v>0.2</v>
      </c>
      <c r="D23" s="58">
        <f t="shared" si="1"/>
        <v>-0.2</v>
      </c>
      <c r="E23" s="53">
        <v>0.5</v>
      </c>
      <c r="F23" s="53">
        <v>0.3</v>
      </c>
      <c r="G23" s="58">
        <f t="shared" si="2"/>
        <v>-0.2</v>
      </c>
      <c r="H23" s="53">
        <v>0.9</v>
      </c>
      <c r="I23" s="53">
        <v>0.7</v>
      </c>
      <c r="J23" s="58">
        <f t="shared" si="3"/>
        <v>-0.20000000000000007</v>
      </c>
      <c r="K23" s="53">
        <f t="shared" si="0"/>
        <v>0.5</v>
      </c>
      <c r="L23" s="53">
        <f t="shared" si="0"/>
        <v>0.49999999999999994</v>
      </c>
      <c r="M23" s="58">
        <f t="shared" si="4"/>
        <v>0</v>
      </c>
      <c r="N23" s="57" t="s">
        <v>209</v>
      </c>
      <c r="P23" s="133" t="s">
        <v>161</v>
      </c>
      <c r="Q23" s="123">
        <v>0.2</v>
      </c>
      <c r="R23" s="124">
        <v>-0.39999999999999997</v>
      </c>
      <c r="S23" s="123">
        <v>0.3</v>
      </c>
      <c r="T23" s="124">
        <v>-0.3</v>
      </c>
      <c r="U23" s="123">
        <v>0.4</v>
      </c>
      <c r="V23" s="124">
        <v>-0.19999999999999996</v>
      </c>
      <c r="W23" s="123">
        <v>0.2</v>
      </c>
      <c r="X23" s="125">
        <v>0.2</v>
      </c>
    </row>
    <row r="24" spans="1:24" ht="15" customHeight="1" x14ac:dyDescent="0.35">
      <c r="A24" s="52" t="s">
        <v>147</v>
      </c>
      <c r="B24" s="55">
        <v>0.3</v>
      </c>
      <c r="C24" s="55">
        <v>0.5</v>
      </c>
      <c r="D24" s="58">
        <f t="shared" si="1"/>
        <v>0.2</v>
      </c>
      <c r="E24" s="55">
        <v>0.4</v>
      </c>
      <c r="F24" s="55">
        <v>0.5</v>
      </c>
      <c r="G24" s="58">
        <f t="shared" si="2"/>
        <v>9.9999999999999978E-2</v>
      </c>
      <c r="H24" s="55">
        <v>0.5</v>
      </c>
      <c r="I24" s="55">
        <v>0.5</v>
      </c>
      <c r="J24" s="58">
        <f t="shared" si="3"/>
        <v>0</v>
      </c>
      <c r="K24" s="53">
        <f t="shared" si="0"/>
        <v>0.2</v>
      </c>
      <c r="L24" s="53">
        <f t="shared" si="0"/>
        <v>0</v>
      </c>
      <c r="M24" s="58">
        <f t="shared" si="4"/>
        <v>-0.2</v>
      </c>
      <c r="N24" s="68" t="s">
        <v>209</v>
      </c>
      <c r="P24" s="132" t="s">
        <v>137</v>
      </c>
      <c r="Q24" s="127">
        <v>0.1</v>
      </c>
      <c r="R24" s="124">
        <v>-0.6</v>
      </c>
      <c r="S24" s="127">
        <v>0.2</v>
      </c>
      <c r="T24" s="124">
        <v>-0.49999999999999994</v>
      </c>
      <c r="U24" s="127">
        <v>0.3</v>
      </c>
      <c r="V24" s="124">
        <v>-0.39999999999999997</v>
      </c>
      <c r="W24" s="127">
        <v>0.19999999999999998</v>
      </c>
      <c r="X24" s="125">
        <v>0.19999999999999998</v>
      </c>
    </row>
    <row r="25" spans="1:24" ht="15" customHeight="1" x14ac:dyDescent="0.35">
      <c r="A25" s="52" t="s">
        <v>148</v>
      </c>
      <c r="B25" s="53">
        <v>0.4</v>
      </c>
      <c r="C25" s="53">
        <v>0.3</v>
      </c>
      <c r="D25" s="58">
        <f t="shared" si="1"/>
        <v>-0.10000000000000003</v>
      </c>
      <c r="E25" s="53">
        <v>0.3</v>
      </c>
      <c r="F25" s="53">
        <v>0.6</v>
      </c>
      <c r="G25" s="58">
        <f t="shared" si="2"/>
        <v>0.3</v>
      </c>
      <c r="H25" s="53">
        <v>0.4</v>
      </c>
      <c r="I25" s="53">
        <v>0.2</v>
      </c>
      <c r="J25" s="58">
        <f t="shared" si="3"/>
        <v>-0.2</v>
      </c>
      <c r="K25" s="53">
        <f t="shared" si="0"/>
        <v>0</v>
      </c>
      <c r="L25" s="53">
        <f t="shared" si="0"/>
        <v>-9.9999999999999978E-2</v>
      </c>
      <c r="M25" s="58">
        <f t="shared" si="4"/>
        <v>-9.9999999999999978E-2</v>
      </c>
      <c r="N25" s="57" t="s">
        <v>209</v>
      </c>
      <c r="P25" s="133" t="s">
        <v>143</v>
      </c>
      <c r="Q25" s="123">
        <v>0.1</v>
      </c>
      <c r="R25" s="124">
        <v>0</v>
      </c>
      <c r="S25" s="123">
        <v>0.1</v>
      </c>
      <c r="T25" s="124">
        <v>-0.19999999999999998</v>
      </c>
      <c r="U25" s="123">
        <v>0.3</v>
      </c>
      <c r="V25" s="124">
        <v>-0.10000000000000003</v>
      </c>
      <c r="W25" s="123">
        <v>0.19999999999999998</v>
      </c>
      <c r="X25" s="128">
        <v>-0.10000000000000006</v>
      </c>
    </row>
    <row r="26" spans="1:24" ht="15" customHeight="1" x14ac:dyDescent="0.35">
      <c r="A26" s="52" t="s">
        <v>149</v>
      </c>
      <c r="B26" s="55">
        <v>0.3</v>
      </c>
      <c r="C26" s="55">
        <v>0.2</v>
      </c>
      <c r="D26" s="58">
        <f t="shared" si="1"/>
        <v>-9.9999999999999978E-2</v>
      </c>
      <c r="E26" s="55">
        <v>0.4</v>
      </c>
      <c r="F26" s="55">
        <v>0.2</v>
      </c>
      <c r="G26" s="58">
        <f t="shared" si="2"/>
        <v>-0.2</v>
      </c>
      <c r="H26" s="55">
        <v>0.4</v>
      </c>
      <c r="I26" s="55">
        <v>0.3</v>
      </c>
      <c r="J26" s="58">
        <f t="shared" si="3"/>
        <v>-0.10000000000000003</v>
      </c>
      <c r="K26" s="53">
        <f t="shared" si="0"/>
        <v>0.10000000000000003</v>
      </c>
      <c r="L26" s="53">
        <f t="shared" si="0"/>
        <v>9.9999999999999978E-2</v>
      </c>
      <c r="M26" s="58">
        <f t="shared" si="4"/>
        <v>0</v>
      </c>
      <c r="N26" s="68" t="s">
        <v>209</v>
      </c>
      <c r="P26" s="132" t="s">
        <v>156</v>
      </c>
      <c r="Q26" s="127">
        <v>0.1</v>
      </c>
      <c r="R26" s="124">
        <v>-0.19999999999999998</v>
      </c>
      <c r="S26" s="127">
        <v>0.2</v>
      </c>
      <c r="T26" s="124">
        <v>-0.2</v>
      </c>
      <c r="U26" s="127">
        <v>0.3</v>
      </c>
      <c r="V26" s="124">
        <v>-0.39999999999999997</v>
      </c>
      <c r="W26" s="127">
        <v>0.19999999999999998</v>
      </c>
      <c r="X26" s="125">
        <v>-0.19999999999999998</v>
      </c>
    </row>
    <row r="27" spans="1:24" ht="15" customHeight="1" x14ac:dyDescent="0.35">
      <c r="A27" s="52" t="s">
        <v>150</v>
      </c>
      <c r="B27" s="53">
        <v>0.6</v>
      </c>
      <c r="C27" s="53">
        <v>0.2</v>
      </c>
      <c r="D27" s="58">
        <f t="shared" si="1"/>
        <v>-0.39999999999999997</v>
      </c>
      <c r="E27" s="53">
        <v>0.6</v>
      </c>
      <c r="F27" s="53">
        <v>0.3</v>
      </c>
      <c r="G27" s="58">
        <f t="shared" si="2"/>
        <v>-0.3</v>
      </c>
      <c r="H27" s="53">
        <v>0.8</v>
      </c>
      <c r="I27" s="53">
        <v>0.4</v>
      </c>
      <c r="J27" s="58">
        <f t="shared" si="3"/>
        <v>-0.4</v>
      </c>
      <c r="K27" s="53">
        <f t="shared" si="0"/>
        <v>0.20000000000000007</v>
      </c>
      <c r="L27" s="53">
        <f t="shared" si="0"/>
        <v>0.2</v>
      </c>
      <c r="M27" s="58">
        <f t="shared" si="4"/>
        <v>0</v>
      </c>
      <c r="N27" s="57" t="s">
        <v>209</v>
      </c>
      <c r="P27" s="133" t="s">
        <v>139</v>
      </c>
      <c r="Q27" s="123">
        <v>0.3</v>
      </c>
      <c r="R27" s="124">
        <v>-0.10000000000000003</v>
      </c>
      <c r="S27" s="123">
        <v>0.3</v>
      </c>
      <c r="T27" s="124">
        <v>-0.3</v>
      </c>
      <c r="U27" s="123">
        <v>0.4</v>
      </c>
      <c r="V27" s="124">
        <v>-1.4</v>
      </c>
      <c r="W27" s="123">
        <v>0.10000000000000003</v>
      </c>
      <c r="X27" s="125">
        <v>-1.2999999999999998</v>
      </c>
    </row>
    <row r="28" spans="1:24" ht="15" customHeight="1" x14ac:dyDescent="0.35">
      <c r="A28" s="52" t="s">
        <v>151</v>
      </c>
      <c r="B28" s="55">
        <v>0.6</v>
      </c>
      <c r="C28" s="55">
        <v>0.5</v>
      </c>
      <c r="D28" s="58">
        <f t="shared" si="1"/>
        <v>-9.9999999999999978E-2</v>
      </c>
      <c r="E28" s="55">
        <v>1.2</v>
      </c>
      <c r="F28" s="55">
        <v>0.5</v>
      </c>
      <c r="G28" s="58">
        <f t="shared" si="2"/>
        <v>-0.7</v>
      </c>
      <c r="H28" s="55">
        <v>1.1000000000000001</v>
      </c>
      <c r="I28" s="55">
        <v>0.5</v>
      </c>
      <c r="J28" s="58">
        <f t="shared" si="3"/>
        <v>-0.60000000000000009</v>
      </c>
      <c r="K28" s="53">
        <f t="shared" si="0"/>
        <v>0.50000000000000011</v>
      </c>
      <c r="L28" s="53">
        <f t="shared" si="0"/>
        <v>0</v>
      </c>
      <c r="M28" s="58">
        <f t="shared" si="4"/>
        <v>-0.50000000000000011</v>
      </c>
      <c r="N28" s="68" t="s">
        <v>209</v>
      </c>
      <c r="P28" s="132" t="s">
        <v>164</v>
      </c>
      <c r="Q28" s="127">
        <v>0.3</v>
      </c>
      <c r="R28" s="124">
        <v>0</v>
      </c>
      <c r="S28" s="127">
        <v>0.4</v>
      </c>
      <c r="T28" s="124">
        <v>0</v>
      </c>
      <c r="U28" s="127">
        <v>0.4</v>
      </c>
      <c r="V28" s="124">
        <v>0.2</v>
      </c>
      <c r="W28" s="127">
        <v>0.10000000000000003</v>
      </c>
      <c r="X28" s="125">
        <v>0.2</v>
      </c>
    </row>
    <row r="29" spans="1:24" ht="15" customHeight="1" x14ac:dyDescent="0.35">
      <c r="A29" s="52" t="s">
        <v>152</v>
      </c>
      <c r="B29" s="53">
        <v>0.3</v>
      </c>
      <c r="C29" s="53">
        <v>0.3</v>
      </c>
      <c r="D29" s="58">
        <f t="shared" si="1"/>
        <v>0</v>
      </c>
      <c r="E29" s="53">
        <v>0.5</v>
      </c>
      <c r="F29" s="53">
        <v>0.3</v>
      </c>
      <c r="G29" s="58">
        <f t="shared" si="2"/>
        <v>-0.2</v>
      </c>
      <c r="H29" s="53">
        <v>0.8</v>
      </c>
      <c r="I29" s="53">
        <v>0.5</v>
      </c>
      <c r="J29" s="58">
        <f t="shared" si="3"/>
        <v>-0.30000000000000004</v>
      </c>
      <c r="K29" s="53">
        <f t="shared" si="0"/>
        <v>0.5</v>
      </c>
      <c r="L29" s="53">
        <f t="shared" si="0"/>
        <v>0.2</v>
      </c>
      <c r="M29" s="58">
        <f t="shared" si="4"/>
        <v>-0.3</v>
      </c>
      <c r="N29" s="57" t="s">
        <v>195</v>
      </c>
      <c r="P29" s="133" t="s">
        <v>136</v>
      </c>
      <c r="Q29" s="123">
        <v>0.4</v>
      </c>
      <c r="R29" s="124">
        <v>-0.19999999999999996</v>
      </c>
      <c r="S29" s="123">
        <v>0.5</v>
      </c>
      <c r="T29" s="124">
        <v>-0.19999999999999996</v>
      </c>
      <c r="U29" s="123">
        <v>0.5</v>
      </c>
      <c r="V29" s="124">
        <v>-0.5</v>
      </c>
      <c r="W29" s="123">
        <v>9.9999999999999978E-2</v>
      </c>
      <c r="X29" s="125">
        <v>-0.30000000000000004</v>
      </c>
    </row>
    <row r="30" spans="1:24" ht="15" customHeight="1" x14ac:dyDescent="0.35">
      <c r="A30" s="52" t="s">
        <v>153</v>
      </c>
      <c r="B30" s="55">
        <v>0.8</v>
      </c>
      <c r="C30" s="55">
        <v>0.4</v>
      </c>
      <c r="D30" s="58">
        <f t="shared" si="1"/>
        <v>-0.4</v>
      </c>
      <c r="E30" s="55">
        <v>1.2</v>
      </c>
      <c r="F30" s="55">
        <v>0.5</v>
      </c>
      <c r="G30" s="58">
        <f t="shared" si="2"/>
        <v>-0.7</v>
      </c>
      <c r="H30" s="55">
        <v>1.1000000000000001</v>
      </c>
      <c r="I30" s="55">
        <v>0.8</v>
      </c>
      <c r="J30" s="58">
        <f t="shared" si="3"/>
        <v>-0.30000000000000004</v>
      </c>
      <c r="K30" s="53">
        <f t="shared" si="0"/>
        <v>0.30000000000000004</v>
      </c>
      <c r="L30" s="53">
        <f t="shared" si="0"/>
        <v>0.4</v>
      </c>
      <c r="M30" s="58">
        <f t="shared" si="4"/>
        <v>9.9999999999999978E-2</v>
      </c>
      <c r="N30" s="68" t="s">
        <v>209</v>
      </c>
      <c r="P30" s="132" t="s">
        <v>149</v>
      </c>
      <c r="Q30" s="127">
        <v>0.2</v>
      </c>
      <c r="R30" s="124">
        <v>-9.9999999999999978E-2</v>
      </c>
      <c r="S30" s="127">
        <v>0.2</v>
      </c>
      <c r="T30" s="124">
        <v>-0.2</v>
      </c>
      <c r="U30" s="127">
        <v>0.3</v>
      </c>
      <c r="V30" s="124">
        <v>-0.10000000000000003</v>
      </c>
      <c r="W30" s="127">
        <v>9.9999999999999978E-2</v>
      </c>
      <c r="X30" s="125">
        <v>0</v>
      </c>
    </row>
    <row r="31" spans="1:24" ht="15" customHeight="1" x14ac:dyDescent="0.35">
      <c r="A31" s="52" t="s">
        <v>154</v>
      </c>
      <c r="B31" s="58">
        <v>1</v>
      </c>
      <c r="C31" s="53">
        <v>0.9</v>
      </c>
      <c r="D31" s="58">
        <f t="shared" si="1"/>
        <v>-9.9999999999999978E-2</v>
      </c>
      <c r="E31" s="53">
        <v>1.1000000000000001</v>
      </c>
      <c r="F31" s="58">
        <v>1</v>
      </c>
      <c r="G31" s="58">
        <f t="shared" si="2"/>
        <v>-0.10000000000000009</v>
      </c>
      <c r="H31" s="53">
        <v>1.3</v>
      </c>
      <c r="I31" s="53">
        <v>1.4</v>
      </c>
      <c r="J31" s="58">
        <f t="shared" si="3"/>
        <v>9.9999999999999867E-2</v>
      </c>
      <c r="K31" s="53">
        <f t="shared" si="0"/>
        <v>0.30000000000000004</v>
      </c>
      <c r="L31" s="53">
        <f t="shared" si="0"/>
        <v>0.49999999999999989</v>
      </c>
      <c r="M31" s="58">
        <f t="shared" si="4"/>
        <v>0.19999999999999984</v>
      </c>
      <c r="N31" s="57" t="s">
        <v>209</v>
      </c>
      <c r="P31" s="133" t="s">
        <v>157</v>
      </c>
      <c r="Q31" s="123">
        <v>0.2</v>
      </c>
      <c r="R31" s="124">
        <v>-0.3</v>
      </c>
      <c r="S31" s="123">
        <v>0.2</v>
      </c>
      <c r="T31" s="124">
        <v>-0.3</v>
      </c>
      <c r="U31" s="123">
        <v>0.3</v>
      </c>
      <c r="V31" s="124">
        <v>-0.5</v>
      </c>
      <c r="W31" s="123">
        <v>9.9999999999999978E-2</v>
      </c>
      <c r="X31" s="125">
        <v>-0.20000000000000007</v>
      </c>
    </row>
    <row r="32" spans="1:24" ht="15" customHeight="1" x14ac:dyDescent="0.35">
      <c r="A32" s="52" t="s">
        <v>155</v>
      </c>
      <c r="B32" s="55">
        <v>0.5</v>
      </c>
      <c r="C32" s="55">
        <v>0.4</v>
      </c>
      <c r="D32" s="58">
        <f t="shared" si="1"/>
        <v>-9.9999999999999978E-2</v>
      </c>
      <c r="E32" s="55">
        <v>0.6</v>
      </c>
      <c r="F32" s="55">
        <v>0.4</v>
      </c>
      <c r="G32" s="58">
        <f t="shared" si="2"/>
        <v>-0.19999999999999996</v>
      </c>
      <c r="H32" s="55">
        <v>0.6</v>
      </c>
      <c r="I32" s="55">
        <v>0.4</v>
      </c>
      <c r="J32" s="58">
        <f t="shared" si="3"/>
        <v>-0.19999999999999996</v>
      </c>
      <c r="K32" s="53">
        <f t="shared" si="0"/>
        <v>9.9999999999999978E-2</v>
      </c>
      <c r="L32" s="53">
        <f t="shared" si="0"/>
        <v>0</v>
      </c>
      <c r="M32" s="58">
        <f t="shared" si="4"/>
        <v>-9.9999999999999978E-2</v>
      </c>
      <c r="N32" s="68" t="s">
        <v>209</v>
      </c>
      <c r="P32" s="132" t="s">
        <v>162</v>
      </c>
      <c r="Q32" s="127">
        <v>0.5</v>
      </c>
      <c r="R32" s="124">
        <v>-0.30000000000000004</v>
      </c>
      <c r="S32" s="127">
        <v>0.6</v>
      </c>
      <c r="T32" s="124">
        <v>-0.30000000000000004</v>
      </c>
      <c r="U32" s="127">
        <v>0.6</v>
      </c>
      <c r="V32" s="124">
        <v>-9.9999999999999978E-2</v>
      </c>
      <c r="W32" s="127">
        <v>9.9999999999999978E-2</v>
      </c>
      <c r="X32" s="125">
        <v>0.20000000000000007</v>
      </c>
    </row>
    <row r="33" spans="1:24" ht="15" customHeight="1" x14ac:dyDescent="0.35">
      <c r="A33" s="52" t="s">
        <v>156</v>
      </c>
      <c r="B33" s="53">
        <v>0.3</v>
      </c>
      <c r="C33" s="53">
        <v>0.1</v>
      </c>
      <c r="D33" s="58">
        <f t="shared" si="1"/>
        <v>-0.19999999999999998</v>
      </c>
      <c r="E33" s="53">
        <v>0.4</v>
      </c>
      <c r="F33" s="53">
        <v>0.2</v>
      </c>
      <c r="G33" s="58">
        <f t="shared" si="2"/>
        <v>-0.2</v>
      </c>
      <c r="H33" s="53">
        <v>0.7</v>
      </c>
      <c r="I33" s="53">
        <v>0.3</v>
      </c>
      <c r="J33" s="58">
        <f t="shared" si="3"/>
        <v>-0.39999999999999997</v>
      </c>
      <c r="K33" s="53">
        <f t="shared" si="0"/>
        <v>0.39999999999999997</v>
      </c>
      <c r="L33" s="53">
        <f t="shared" si="0"/>
        <v>0.19999999999999998</v>
      </c>
      <c r="M33" s="58">
        <f t="shared" si="4"/>
        <v>-0.19999999999999998</v>
      </c>
      <c r="N33" s="57" t="s">
        <v>209</v>
      </c>
      <c r="P33" s="133" t="s">
        <v>173</v>
      </c>
      <c r="Q33" s="123">
        <v>0.4</v>
      </c>
      <c r="R33" s="124">
        <v>-0.19999999999999996</v>
      </c>
      <c r="S33" s="123">
        <v>0.4</v>
      </c>
      <c r="T33" s="124">
        <v>-0.29999999999999993</v>
      </c>
      <c r="U33" s="123">
        <v>0.4</v>
      </c>
      <c r="V33" s="124">
        <v>-0.29999999999999993</v>
      </c>
      <c r="W33" s="123">
        <v>0</v>
      </c>
      <c r="X33" s="125">
        <v>-9.9999999999999978E-2</v>
      </c>
    </row>
    <row r="34" spans="1:24" ht="15" customHeight="1" x14ac:dyDescent="0.35">
      <c r="A34" s="52" t="s">
        <v>157</v>
      </c>
      <c r="B34" s="55">
        <v>0.5</v>
      </c>
      <c r="C34" s="55">
        <v>0.2</v>
      </c>
      <c r="D34" s="58">
        <f t="shared" si="1"/>
        <v>-0.3</v>
      </c>
      <c r="E34" s="55">
        <v>0.5</v>
      </c>
      <c r="F34" s="55">
        <v>0.2</v>
      </c>
      <c r="G34" s="58">
        <f t="shared" si="2"/>
        <v>-0.3</v>
      </c>
      <c r="H34" s="55">
        <v>0.8</v>
      </c>
      <c r="I34" s="55">
        <v>0.3</v>
      </c>
      <c r="J34" s="58">
        <f t="shared" si="3"/>
        <v>-0.5</v>
      </c>
      <c r="K34" s="53">
        <f t="shared" si="0"/>
        <v>0.30000000000000004</v>
      </c>
      <c r="L34" s="53">
        <f t="shared" si="0"/>
        <v>9.9999999999999978E-2</v>
      </c>
      <c r="M34" s="58">
        <f t="shared" si="4"/>
        <v>-0.20000000000000007</v>
      </c>
      <c r="N34" s="68" t="s">
        <v>209</v>
      </c>
      <c r="P34" s="132" t="s">
        <v>141</v>
      </c>
      <c r="Q34" s="127">
        <v>0.5</v>
      </c>
      <c r="R34" s="124">
        <v>-9.9999999999999978E-2</v>
      </c>
      <c r="S34" s="127">
        <v>0.6</v>
      </c>
      <c r="T34" s="124">
        <v>-9.9999999999999978E-2</v>
      </c>
      <c r="U34" s="127">
        <v>0.5</v>
      </c>
      <c r="V34" s="124">
        <v>-0.5</v>
      </c>
      <c r="W34" s="127">
        <v>0</v>
      </c>
      <c r="X34" s="125">
        <v>-0.4</v>
      </c>
    </row>
    <row r="35" spans="1:24" ht="15" customHeight="1" x14ac:dyDescent="0.35">
      <c r="A35" s="52" t="s">
        <v>158</v>
      </c>
      <c r="B35" s="53">
        <v>0.3</v>
      </c>
      <c r="C35" s="58">
        <v>0</v>
      </c>
      <c r="D35" s="58">
        <f t="shared" si="1"/>
        <v>-0.3</v>
      </c>
      <c r="E35" s="53">
        <v>0.3</v>
      </c>
      <c r="F35" s="53">
        <v>0.2</v>
      </c>
      <c r="G35" s="58">
        <f t="shared" si="2"/>
        <v>-9.9999999999999978E-2</v>
      </c>
      <c r="H35" s="53">
        <v>0.4</v>
      </c>
      <c r="I35" s="53">
        <v>0.2</v>
      </c>
      <c r="J35" s="58">
        <f t="shared" si="3"/>
        <v>-0.2</v>
      </c>
      <c r="K35" s="53">
        <f t="shared" si="0"/>
        <v>0.10000000000000003</v>
      </c>
      <c r="L35" s="53">
        <f t="shared" si="0"/>
        <v>0.2</v>
      </c>
      <c r="M35" s="58">
        <f t="shared" si="4"/>
        <v>9.9999999999999978E-2</v>
      </c>
      <c r="N35" s="57" t="s">
        <v>209</v>
      </c>
      <c r="P35" s="133" t="s">
        <v>144</v>
      </c>
      <c r="Q35" s="123">
        <v>0.1</v>
      </c>
      <c r="R35" s="124">
        <v>-0.30000000000000004</v>
      </c>
      <c r="S35" s="123">
        <v>0.3</v>
      </c>
      <c r="T35" s="124">
        <v>-0.2</v>
      </c>
      <c r="U35" s="123">
        <v>0.1</v>
      </c>
      <c r="V35" s="124">
        <v>-0.5</v>
      </c>
      <c r="W35" s="123">
        <v>0</v>
      </c>
      <c r="X35" s="125">
        <v>-0.19999999999999996</v>
      </c>
    </row>
    <row r="36" spans="1:24" ht="15" customHeight="1" x14ac:dyDescent="0.35">
      <c r="A36" s="52" t="s">
        <v>159</v>
      </c>
      <c r="B36" s="55">
        <v>0.7</v>
      </c>
      <c r="C36" s="55">
        <v>0.6</v>
      </c>
      <c r="D36" s="58">
        <f t="shared" si="1"/>
        <v>-9.9999999999999978E-2</v>
      </c>
      <c r="E36" s="55">
        <v>0.7</v>
      </c>
      <c r="F36" s="56">
        <v>1</v>
      </c>
      <c r="G36" s="58">
        <f t="shared" si="2"/>
        <v>0.30000000000000004</v>
      </c>
      <c r="H36" s="55">
        <v>0.8</v>
      </c>
      <c r="I36" s="55">
        <v>0.5</v>
      </c>
      <c r="J36" s="58">
        <f t="shared" si="3"/>
        <v>-0.30000000000000004</v>
      </c>
      <c r="K36" s="53">
        <f t="shared" si="0"/>
        <v>0.10000000000000009</v>
      </c>
      <c r="L36" s="53">
        <f t="shared" si="0"/>
        <v>-9.9999999999999978E-2</v>
      </c>
      <c r="M36" s="58">
        <f t="shared" si="4"/>
        <v>-0.20000000000000007</v>
      </c>
      <c r="N36" s="68" t="s">
        <v>209</v>
      </c>
      <c r="P36" s="132" t="s">
        <v>147</v>
      </c>
      <c r="Q36" s="127">
        <v>0.5</v>
      </c>
      <c r="R36" s="124">
        <v>0.2</v>
      </c>
      <c r="S36" s="127">
        <v>0.5</v>
      </c>
      <c r="T36" s="124">
        <v>9.9999999999999978E-2</v>
      </c>
      <c r="U36" s="127">
        <v>0.5</v>
      </c>
      <c r="V36" s="124">
        <v>0</v>
      </c>
      <c r="W36" s="127">
        <v>0</v>
      </c>
      <c r="X36" s="125">
        <v>-0.2</v>
      </c>
    </row>
    <row r="37" spans="1:24" ht="15" customHeight="1" x14ac:dyDescent="0.35">
      <c r="A37" s="52" t="s">
        <v>160</v>
      </c>
      <c r="B37" s="53">
        <v>0.7</v>
      </c>
      <c r="C37" s="53">
        <v>0.6</v>
      </c>
      <c r="D37" s="58">
        <f t="shared" si="1"/>
        <v>-9.9999999999999978E-2</v>
      </c>
      <c r="E37" s="53">
        <v>0.7</v>
      </c>
      <c r="F37" s="53">
        <v>0.5</v>
      </c>
      <c r="G37" s="58">
        <f t="shared" si="2"/>
        <v>-0.19999999999999996</v>
      </c>
      <c r="H37" s="53">
        <v>0.8</v>
      </c>
      <c r="I37" s="53">
        <v>0.6</v>
      </c>
      <c r="J37" s="58">
        <f t="shared" si="3"/>
        <v>-0.20000000000000007</v>
      </c>
      <c r="K37" s="53">
        <f t="shared" si="0"/>
        <v>0.10000000000000009</v>
      </c>
      <c r="L37" s="53">
        <f t="shared" si="0"/>
        <v>0</v>
      </c>
      <c r="M37" s="58">
        <f t="shared" si="4"/>
        <v>-0.10000000000000009</v>
      </c>
      <c r="N37" s="57" t="s">
        <v>209</v>
      </c>
      <c r="P37" s="133" t="s">
        <v>151</v>
      </c>
      <c r="Q37" s="123">
        <v>0.5</v>
      </c>
      <c r="R37" s="124">
        <v>-9.9999999999999978E-2</v>
      </c>
      <c r="S37" s="123">
        <v>0.5</v>
      </c>
      <c r="T37" s="124">
        <v>-0.7</v>
      </c>
      <c r="U37" s="123">
        <v>0.5</v>
      </c>
      <c r="V37" s="124">
        <v>-0.60000000000000009</v>
      </c>
      <c r="W37" s="123">
        <v>0</v>
      </c>
      <c r="X37" s="125">
        <v>-0.50000000000000011</v>
      </c>
    </row>
    <row r="38" spans="1:24" ht="15" customHeight="1" x14ac:dyDescent="0.35">
      <c r="A38" s="52" t="s">
        <v>161</v>
      </c>
      <c r="B38" s="55">
        <v>0.6</v>
      </c>
      <c r="C38" s="55">
        <v>0.2</v>
      </c>
      <c r="D38" s="58">
        <f t="shared" si="1"/>
        <v>-0.39999999999999997</v>
      </c>
      <c r="E38" s="55">
        <v>0.6</v>
      </c>
      <c r="F38" s="55">
        <v>0.3</v>
      </c>
      <c r="G38" s="58">
        <f t="shared" si="2"/>
        <v>-0.3</v>
      </c>
      <c r="H38" s="55">
        <v>0.6</v>
      </c>
      <c r="I38" s="55">
        <v>0.4</v>
      </c>
      <c r="J38" s="58">
        <f t="shared" si="3"/>
        <v>-0.19999999999999996</v>
      </c>
      <c r="K38" s="53">
        <f t="shared" si="0"/>
        <v>0</v>
      </c>
      <c r="L38" s="53">
        <f t="shared" si="0"/>
        <v>0.2</v>
      </c>
      <c r="M38" s="58">
        <f t="shared" si="4"/>
        <v>0.2</v>
      </c>
      <c r="N38" s="68" t="s">
        <v>209</v>
      </c>
      <c r="P38" s="132" t="s">
        <v>155</v>
      </c>
      <c r="Q38" s="127">
        <v>0.4</v>
      </c>
      <c r="R38" s="124">
        <v>-9.9999999999999978E-2</v>
      </c>
      <c r="S38" s="127">
        <v>0.4</v>
      </c>
      <c r="T38" s="124">
        <v>-0.19999999999999996</v>
      </c>
      <c r="U38" s="127">
        <v>0.4</v>
      </c>
      <c r="V38" s="124">
        <v>-0.19999999999999996</v>
      </c>
      <c r="W38" s="127">
        <v>0</v>
      </c>
      <c r="X38" s="125">
        <v>-9.9999999999999978E-2</v>
      </c>
    </row>
    <row r="39" spans="1:24" ht="15" customHeight="1" x14ac:dyDescent="0.35">
      <c r="A39" s="52" t="s">
        <v>162</v>
      </c>
      <c r="B39" s="53">
        <v>0.8</v>
      </c>
      <c r="C39" s="53">
        <v>0.5</v>
      </c>
      <c r="D39" s="58">
        <f t="shared" si="1"/>
        <v>-0.30000000000000004</v>
      </c>
      <c r="E39" s="53">
        <v>0.9</v>
      </c>
      <c r="F39" s="53">
        <v>0.6</v>
      </c>
      <c r="G39" s="58">
        <f t="shared" si="2"/>
        <v>-0.30000000000000004</v>
      </c>
      <c r="H39" s="53">
        <v>0.7</v>
      </c>
      <c r="I39" s="53">
        <v>0.6</v>
      </c>
      <c r="J39" s="58">
        <f t="shared" si="3"/>
        <v>-9.9999999999999978E-2</v>
      </c>
      <c r="K39" s="53">
        <f t="shared" si="0"/>
        <v>-0.10000000000000009</v>
      </c>
      <c r="L39" s="53">
        <f t="shared" si="0"/>
        <v>9.9999999999999978E-2</v>
      </c>
      <c r="M39" s="58">
        <f t="shared" si="4"/>
        <v>0.20000000000000007</v>
      </c>
      <c r="N39" s="57" t="s">
        <v>195</v>
      </c>
      <c r="P39" s="133" t="s">
        <v>160</v>
      </c>
      <c r="Q39" s="123">
        <v>0.6</v>
      </c>
      <c r="R39" s="124">
        <v>-9.9999999999999978E-2</v>
      </c>
      <c r="S39" s="123">
        <v>0.5</v>
      </c>
      <c r="T39" s="124">
        <v>-0.19999999999999996</v>
      </c>
      <c r="U39" s="123">
        <v>0.6</v>
      </c>
      <c r="V39" s="124">
        <v>-0.20000000000000007</v>
      </c>
      <c r="W39" s="123">
        <v>0</v>
      </c>
      <c r="X39" s="125">
        <v>-0.10000000000000009</v>
      </c>
    </row>
    <row r="40" spans="1:24" ht="15" customHeight="1" x14ac:dyDescent="0.35">
      <c r="A40" s="52" t="s">
        <v>163</v>
      </c>
      <c r="B40" s="56">
        <v>1</v>
      </c>
      <c r="C40" s="55">
        <v>0.9</v>
      </c>
      <c r="D40" s="58">
        <f t="shared" si="1"/>
        <v>-9.9999999999999978E-2</v>
      </c>
      <c r="E40" s="55">
        <v>0.8</v>
      </c>
      <c r="F40" s="55">
        <v>0.8</v>
      </c>
      <c r="G40" s="58">
        <f t="shared" si="2"/>
        <v>0</v>
      </c>
      <c r="H40" s="56">
        <v>1</v>
      </c>
      <c r="I40" s="55">
        <v>1.3</v>
      </c>
      <c r="J40" s="58">
        <f t="shared" si="3"/>
        <v>0.30000000000000004</v>
      </c>
      <c r="K40" s="53">
        <f t="shared" si="0"/>
        <v>0</v>
      </c>
      <c r="L40" s="53">
        <f t="shared" si="0"/>
        <v>0.4</v>
      </c>
      <c r="M40" s="58">
        <f t="shared" si="4"/>
        <v>0.4</v>
      </c>
      <c r="N40" s="68" t="s">
        <v>209</v>
      </c>
      <c r="P40" s="132" t="s">
        <v>148</v>
      </c>
      <c r="Q40" s="127">
        <v>0.3</v>
      </c>
      <c r="R40" s="124">
        <v>-0.10000000000000003</v>
      </c>
      <c r="S40" s="127">
        <v>0.6</v>
      </c>
      <c r="T40" s="124">
        <v>0.3</v>
      </c>
      <c r="U40" s="127">
        <v>0.2</v>
      </c>
      <c r="V40" s="124">
        <v>-0.2</v>
      </c>
      <c r="W40" s="127">
        <v>-9.9999999999999978E-2</v>
      </c>
      <c r="X40" s="125">
        <v>-9.9999999999999978E-2</v>
      </c>
    </row>
    <row r="41" spans="1:24" ht="15" customHeight="1" x14ac:dyDescent="0.35">
      <c r="A41" s="52" t="s">
        <v>164</v>
      </c>
      <c r="B41" s="55">
        <v>0.3</v>
      </c>
      <c r="C41" s="55">
        <v>0.3</v>
      </c>
      <c r="D41" s="58">
        <f t="shared" si="1"/>
        <v>0</v>
      </c>
      <c r="E41" s="55">
        <v>0.4</v>
      </c>
      <c r="F41" s="55">
        <v>0.4</v>
      </c>
      <c r="G41" s="58">
        <f t="shared" si="2"/>
        <v>0</v>
      </c>
      <c r="H41" s="55">
        <v>0.2</v>
      </c>
      <c r="I41" s="55">
        <v>0.4</v>
      </c>
      <c r="J41" s="58">
        <f t="shared" si="3"/>
        <v>0.2</v>
      </c>
      <c r="K41" s="53">
        <f t="shared" si="0"/>
        <v>-9.9999999999999978E-2</v>
      </c>
      <c r="L41" s="53">
        <f t="shared" si="0"/>
        <v>0.10000000000000003</v>
      </c>
      <c r="M41" s="58">
        <f t="shared" si="4"/>
        <v>0.2</v>
      </c>
      <c r="N41" s="68" t="s">
        <v>209</v>
      </c>
      <c r="P41" s="133" t="s">
        <v>159</v>
      </c>
      <c r="Q41" s="123">
        <v>0.6</v>
      </c>
      <c r="R41" s="124">
        <v>-9.9999999999999978E-2</v>
      </c>
      <c r="S41" s="123">
        <v>1</v>
      </c>
      <c r="T41" s="124">
        <v>0.30000000000000004</v>
      </c>
      <c r="U41" s="123">
        <v>0.5</v>
      </c>
      <c r="V41" s="124">
        <v>-0.30000000000000004</v>
      </c>
      <c r="W41" s="123">
        <v>-9.9999999999999978E-2</v>
      </c>
      <c r="X41" s="125">
        <v>-0.20000000000000007</v>
      </c>
    </row>
    <row r="42" spans="1:24" ht="15" customHeight="1" x14ac:dyDescent="0.35">
      <c r="A42" s="52" t="s">
        <v>166</v>
      </c>
      <c r="B42" s="57"/>
      <c r="C42" s="53">
        <v>0.3</v>
      </c>
      <c r="D42" s="58"/>
      <c r="E42" s="57"/>
      <c r="F42" s="53">
        <v>0.3</v>
      </c>
      <c r="G42" s="57" t="s">
        <v>209</v>
      </c>
      <c r="H42" s="57"/>
      <c r="I42" s="53">
        <v>0.2</v>
      </c>
      <c r="J42" s="53"/>
      <c r="K42" s="53">
        <f t="shared" si="0"/>
        <v>0</v>
      </c>
      <c r="L42" s="53">
        <f t="shared" si="0"/>
        <v>-9.9999999999999978E-2</v>
      </c>
      <c r="M42" s="53"/>
      <c r="N42" s="57" t="s">
        <v>209</v>
      </c>
      <c r="P42" s="132" t="s">
        <v>166</v>
      </c>
      <c r="Q42" s="127">
        <v>0.3</v>
      </c>
      <c r="R42" s="124"/>
      <c r="S42" s="127">
        <v>0.3</v>
      </c>
      <c r="T42" s="124" t="s">
        <v>209</v>
      </c>
      <c r="U42" s="127">
        <v>0.2</v>
      </c>
      <c r="V42" s="124"/>
      <c r="W42" s="127">
        <v>-9.9999999999999978E-2</v>
      </c>
      <c r="X42" s="125"/>
    </row>
    <row r="44" spans="1:24" ht="14.5" x14ac:dyDescent="0.35">
      <c r="A44" s="49" t="s">
        <v>196</v>
      </c>
    </row>
    <row r="45" spans="1:24" ht="14.5" x14ac:dyDescent="0.35">
      <c r="A45" s="49" t="s">
        <v>165</v>
      </c>
      <c r="C45" s="47" t="s">
        <v>203</v>
      </c>
    </row>
    <row r="46" spans="1:24" ht="14.5" x14ac:dyDescent="0.35">
      <c r="A46" s="49" t="s">
        <v>197</v>
      </c>
    </row>
    <row r="47" spans="1:24" ht="14.5" x14ac:dyDescent="0.35">
      <c r="A47" s="49" t="s">
        <v>225</v>
      </c>
      <c r="C47" s="47" t="s">
        <v>226</v>
      </c>
    </row>
    <row r="48" spans="1:24" ht="14.5" x14ac:dyDescent="0.35">
      <c r="A48" s="49" t="s">
        <v>195</v>
      </c>
      <c r="C48" s="47" t="s">
        <v>204</v>
      </c>
    </row>
  </sheetData>
  <mergeCells count="8">
    <mergeCell ref="Q10:R10"/>
    <mergeCell ref="S10:T10"/>
    <mergeCell ref="U10:V10"/>
    <mergeCell ref="W10:X10"/>
    <mergeCell ref="B10:D10"/>
    <mergeCell ref="E10:G10"/>
    <mergeCell ref="H10:J10"/>
    <mergeCell ref="K10:M10"/>
  </mergeCells>
  <conditionalFormatting sqref="R12:R4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2:T4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12:V4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2:X4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2:X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C4" r:id="rId1" xr:uid="{08EE2EDE-1211-4A63-8184-07E860D9AD9A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0588-11F7-4029-BC8A-18C31B66FB08}">
  <dimension ref="A1:I33"/>
  <sheetViews>
    <sheetView zoomScale="86" zoomScaleNormal="110" workbookViewId="0">
      <selection activeCell="K11" sqref="K11"/>
    </sheetView>
  </sheetViews>
  <sheetFormatPr defaultRowHeight="14.5" x14ac:dyDescent="0.35"/>
  <sheetData>
    <row r="1" spans="1:9" x14ac:dyDescent="0.35">
      <c r="A1" s="201"/>
      <c r="B1" s="202" t="s">
        <v>234</v>
      </c>
      <c r="C1" s="202"/>
      <c r="D1" s="202" t="s">
        <v>235</v>
      </c>
      <c r="E1" s="202"/>
      <c r="F1" s="202" t="s">
        <v>236</v>
      </c>
      <c r="G1" s="202"/>
      <c r="H1" s="202" t="s">
        <v>237</v>
      </c>
      <c r="I1" s="202"/>
    </row>
    <row r="2" spans="1:9" x14ac:dyDescent="0.35">
      <c r="A2" s="201"/>
      <c r="B2" s="134">
        <v>2015</v>
      </c>
      <c r="C2" s="134">
        <v>2020</v>
      </c>
      <c r="D2" s="134">
        <v>2015</v>
      </c>
      <c r="E2" s="134">
        <v>2020</v>
      </c>
      <c r="F2" s="134">
        <v>2015</v>
      </c>
      <c r="G2" s="134">
        <v>2020</v>
      </c>
      <c r="H2" s="134">
        <v>2015</v>
      </c>
      <c r="I2" s="134">
        <v>2020</v>
      </c>
    </row>
    <row r="3" spans="1:9" x14ac:dyDescent="0.35">
      <c r="A3" s="135" t="s">
        <v>194</v>
      </c>
      <c r="B3" s="136">
        <v>70.5</v>
      </c>
      <c r="C3" s="136">
        <v>67.400000000000006</v>
      </c>
      <c r="D3" s="136">
        <v>42.9</v>
      </c>
      <c r="E3" s="136">
        <v>42.4</v>
      </c>
      <c r="F3" s="136">
        <v>6.4</v>
      </c>
      <c r="G3" s="136">
        <v>6</v>
      </c>
      <c r="H3" s="136">
        <v>0.8</v>
      </c>
      <c r="I3" s="136">
        <v>0.7</v>
      </c>
    </row>
    <row r="4" spans="1:9" x14ac:dyDescent="0.35">
      <c r="A4" s="137" t="s">
        <v>155</v>
      </c>
      <c r="B4" s="138">
        <v>88.1</v>
      </c>
      <c r="C4" s="138">
        <v>79.3</v>
      </c>
      <c r="D4" s="138">
        <v>45.4</v>
      </c>
      <c r="E4" s="138">
        <v>34.9</v>
      </c>
      <c r="F4" s="138">
        <v>6.5</v>
      </c>
      <c r="G4" s="138">
        <v>4.4000000000000004</v>
      </c>
      <c r="H4" s="138">
        <v>0.5</v>
      </c>
      <c r="I4" s="138">
        <v>0.4</v>
      </c>
    </row>
    <row r="5" spans="1:9" x14ac:dyDescent="0.35">
      <c r="A5" s="135" t="s">
        <v>136</v>
      </c>
      <c r="B5" s="136">
        <v>83.9</v>
      </c>
      <c r="C5" s="136">
        <v>82.2</v>
      </c>
      <c r="D5" s="136">
        <v>53.9</v>
      </c>
      <c r="E5" s="136">
        <v>50.7</v>
      </c>
      <c r="F5" s="139">
        <v>13.1</v>
      </c>
      <c r="G5" s="136">
        <v>6.8</v>
      </c>
      <c r="H5" s="136">
        <v>0.9</v>
      </c>
      <c r="I5" s="136">
        <v>0.5</v>
      </c>
    </row>
    <row r="6" spans="1:9" x14ac:dyDescent="0.35">
      <c r="A6" s="137" t="s">
        <v>137</v>
      </c>
      <c r="B6" s="138">
        <v>42.2</v>
      </c>
      <c r="C6" s="138">
        <v>41.1</v>
      </c>
      <c r="D6" s="138">
        <v>26.5</v>
      </c>
      <c r="E6" s="138">
        <v>23</v>
      </c>
      <c r="F6" s="138">
        <v>4.5</v>
      </c>
      <c r="G6" s="138">
        <v>3</v>
      </c>
      <c r="H6" s="138">
        <v>0.7</v>
      </c>
      <c r="I6" s="138">
        <v>0.2</v>
      </c>
    </row>
    <row r="7" spans="1:9" x14ac:dyDescent="0.35">
      <c r="A7" s="140" t="s">
        <v>146</v>
      </c>
      <c r="B7" s="141">
        <v>55.4</v>
      </c>
      <c r="C7" s="141">
        <v>48.2</v>
      </c>
      <c r="D7" s="141">
        <v>28.7</v>
      </c>
      <c r="E7" s="141">
        <v>24.2</v>
      </c>
      <c r="F7" s="141">
        <v>4</v>
      </c>
      <c r="G7" s="141">
        <v>3.3</v>
      </c>
      <c r="H7" s="141">
        <v>0.6</v>
      </c>
      <c r="I7" s="141">
        <v>0.4</v>
      </c>
    </row>
    <row r="8" spans="1:9" x14ac:dyDescent="0.35">
      <c r="A8" s="142" t="s">
        <v>148</v>
      </c>
      <c r="B8" s="143">
        <v>69.5</v>
      </c>
      <c r="C8" s="143">
        <v>65.7</v>
      </c>
      <c r="D8" s="143">
        <v>33.200000000000003</v>
      </c>
      <c r="E8" s="143">
        <v>30.3</v>
      </c>
      <c r="F8" s="143">
        <v>3.9</v>
      </c>
      <c r="G8" s="143">
        <v>3.7</v>
      </c>
      <c r="H8" s="143">
        <v>0.7</v>
      </c>
      <c r="I8" s="143">
        <v>0.3</v>
      </c>
    </row>
    <row r="9" spans="1:9" x14ac:dyDescent="0.35">
      <c r="A9" s="144" t="s">
        <v>173</v>
      </c>
      <c r="B9" s="145">
        <v>90.6</v>
      </c>
      <c r="C9" s="145">
        <v>85.9</v>
      </c>
      <c r="D9" s="139">
        <v>83.7</v>
      </c>
      <c r="E9" s="145">
        <v>82.8</v>
      </c>
      <c r="F9" s="145">
        <v>6.9</v>
      </c>
      <c r="G9" s="145">
        <v>5.3</v>
      </c>
      <c r="H9" s="145">
        <v>0.7</v>
      </c>
      <c r="I9" s="145" t="s">
        <v>238</v>
      </c>
    </row>
    <row r="10" spans="1:9" x14ac:dyDescent="0.35">
      <c r="A10" s="137" t="s">
        <v>139</v>
      </c>
      <c r="B10" s="138">
        <v>86.6</v>
      </c>
      <c r="C10" s="138">
        <v>71</v>
      </c>
      <c r="D10" s="138">
        <v>34.6</v>
      </c>
      <c r="E10" s="138">
        <v>25.5</v>
      </c>
      <c r="F10" s="138">
        <v>5.5</v>
      </c>
      <c r="G10" s="138">
        <v>2.2000000000000002</v>
      </c>
      <c r="H10" s="139">
        <v>1.5</v>
      </c>
      <c r="I10" s="138">
        <v>0.3</v>
      </c>
    </row>
    <row r="11" spans="1:9" x14ac:dyDescent="0.35">
      <c r="A11" s="135" t="s">
        <v>141</v>
      </c>
      <c r="B11" s="136">
        <v>86.1</v>
      </c>
      <c r="C11" s="136">
        <v>79.8</v>
      </c>
      <c r="D11" s="136">
        <v>31.9</v>
      </c>
      <c r="E11" s="136">
        <v>31.3</v>
      </c>
      <c r="F11" s="136">
        <v>8.8000000000000007</v>
      </c>
      <c r="G11" s="136">
        <v>4.5999999999999996</v>
      </c>
      <c r="H11" s="136">
        <v>0.8</v>
      </c>
      <c r="I11" s="136">
        <v>0.5</v>
      </c>
    </row>
    <row r="12" spans="1:9" x14ac:dyDescent="0.35">
      <c r="A12" s="137" t="s">
        <v>161</v>
      </c>
      <c r="B12" s="138">
        <v>83.1</v>
      </c>
      <c r="C12" s="138">
        <v>61</v>
      </c>
      <c r="D12" s="138">
        <v>43.8</v>
      </c>
      <c r="E12" s="138">
        <v>29.1</v>
      </c>
      <c r="F12" s="138">
        <v>5.0999999999999996</v>
      </c>
      <c r="G12" s="138">
        <v>3.5</v>
      </c>
      <c r="H12" s="138">
        <v>0.5</v>
      </c>
      <c r="I12" s="138">
        <v>0.3</v>
      </c>
    </row>
    <row r="13" spans="1:9" x14ac:dyDescent="0.35">
      <c r="A13" s="135" t="s">
        <v>145</v>
      </c>
      <c r="B13" s="136">
        <v>78.900000000000006</v>
      </c>
      <c r="C13" s="136">
        <v>75.900000000000006</v>
      </c>
      <c r="D13" s="136">
        <v>48.3</v>
      </c>
      <c r="E13" s="136">
        <v>46.6</v>
      </c>
      <c r="F13" s="136">
        <v>8.3000000000000007</v>
      </c>
      <c r="G13" s="136">
        <v>7.3</v>
      </c>
      <c r="H13" s="136">
        <v>1.4</v>
      </c>
      <c r="I13" s="136">
        <v>1.3</v>
      </c>
    </row>
    <row r="14" spans="1:9" x14ac:dyDescent="0.35">
      <c r="A14" s="142" t="s">
        <v>140</v>
      </c>
      <c r="B14" s="143">
        <v>77.3</v>
      </c>
      <c r="C14" s="143">
        <v>77.2</v>
      </c>
      <c r="D14" s="143">
        <v>38.1</v>
      </c>
      <c r="E14" s="143">
        <v>43.7</v>
      </c>
      <c r="F14" s="143">
        <v>5.5</v>
      </c>
      <c r="G14" s="143">
        <v>8.4</v>
      </c>
      <c r="H14" s="143">
        <v>0.7</v>
      </c>
      <c r="I14" s="143">
        <v>0.7</v>
      </c>
    </row>
    <row r="15" spans="1:9" x14ac:dyDescent="0.35">
      <c r="A15" s="144" t="s">
        <v>143</v>
      </c>
      <c r="B15" s="145">
        <v>21.7</v>
      </c>
      <c r="C15" s="145">
        <v>17.8</v>
      </c>
      <c r="D15" s="145">
        <v>18.5</v>
      </c>
      <c r="E15" s="145">
        <v>11.8</v>
      </c>
      <c r="F15" s="145">
        <v>3</v>
      </c>
      <c r="G15" s="145">
        <v>1.6</v>
      </c>
      <c r="H15" s="145">
        <v>0.6</v>
      </c>
      <c r="I15" s="145">
        <v>0.1</v>
      </c>
    </row>
    <row r="16" spans="1:9" x14ac:dyDescent="0.35">
      <c r="A16" s="142" t="s">
        <v>152</v>
      </c>
      <c r="B16" s="143">
        <v>43.8</v>
      </c>
      <c r="C16" s="143">
        <v>37.700000000000003</v>
      </c>
      <c r="D16" s="143">
        <v>19.399999999999999</v>
      </c>
      <c r="E16" s="143">
        <v>18.100000000000001</v>
      </c>
      <c r="F16" s="143">
        <v>3</v>
      </c>
      <c r="G16" s="143" t="s">
        <v>239</v>
      </c>
      <c r="H16" s="143">
        <v>1.4</v>
      </c>
      <c r="I16" s="143" t="s">
        <v>240</v>
      </c>
    </row>
    <row r="17" spans="1:9" x14ac:dyDescent="0.35">
      <c r="A17" s="140" t="s">
        <v>142</v>
      </c>
      <c r="B17" s="141">
        <v>77.400000000000006</v>
      </c>
      <c r="C17" s="141">
        <v>68.400000000000006</v>
      </c>
      <c r="D17" s="141">
        <v>49.7</v>
      </c>
      <c r="E17" s="141">
        <v>37.1</v>
      </c>
      <c r="F17" s="141">
        <v>11.9</v>
      </c>
      <c r="G17" s="141">
        <v>7.8</v>
      </c>
      <c r="H17" s="141">
        <v>0.8</v>
      </c>
      <c r="I17" s="141">
        <v>0.4</v>
      </c>
    </row>
    <row r="18" spans="1:9" x14ac:dyDescent="0.35">
      <c r="A18" s="142" t="s">
        <v>147</v>
      </c>
      <c r="B18" s="143">
        <v>60.2</v>
      </c>
      <c r="C18" s="143">
        <v>68.900000000000006</v>
      </c>
      <c r="D18" s="143">
        <v>45.9</v>
      </c>
      <c r="E18" s="143">
        <v>44.6</v>
      </c>
      <c r="F18" s="143">
        <v>6.3</v>
      </c>
      <c r="G18" s="143">
        <v>8.5</v>
      </c>
      <c r="H18" s="143">
        <v>0.5</v>
      </c>
      <c r="I18" s="143">
        <v>0.7</v>
      </c>
    </row>
    <row r="19" spans="1:9" x14ac:dyDescent="0.35">
      <c r="A19" s="144" t="s">
        <v>149</v>
      </c>
      <c r="B19" s="139">
        <v>99.9</v>
      </c>
      <c r="C19" s="145">
        <v>96.8</v>
      </c>
      <c r="D19" s="145">
        <v>27.2</v>
      </c>
      <c r="E19" s="145">
        <v>30.7</v>
      </c>
      <c r="F19" s="145">
        <v>3.1</v>
      </c>
      <c r="G19" s="145">
        <v>2.4</v>
      </c>
      <c r="H19" s="145">
        <v>0.4</v>
      </c>
      <c r="I19" s="145">
        <v>0.3</v>
      </c>
    </row>
    <row r="20" spans="1:9" x14ac:dyDescent="0.35">
      <c r="A20" s="137" t="s">
        <v>150</v>
      </c>
      <c r="B20" s="138">
        <v>61.6</v>
      </c>
      <c r="C20" s="138">
        <v>54.1</v>
      </c>
      <c r="D20" s="138">
        <v>25.6</v>
      </c>
      <c r="E20" s="138">
        <v>26.4</v>
      </c>
      <c r="F20" s="138">
        <v>3.1</v>
      </c>
      <c r="G20" s="138">
        <v>3.6</v>
      </c>
      <c r="H20" s="138">
        <v>0.7</v>
      </c>
      <c r="I20" s="138">
        <v>0.2</v>
      </c>
    </row>
    <row r="21" spans="1:9" ht="21" x14ac:dyDescent="0.35">
      <c r="A21" s="135" t="s">
        <v>151</v>
      </c>
      <c r="B21" s="136">
        <v>77.099999999999994</v>
      </c>
      <c r="C21" s="136">
        <v>76</v>
      </c>
      <c r="D21" s="136">
        <v>61.8</v>
      </c>
      <c r="E21" s="136">
        <v>56.9</v>
      </c>
      <c r="F21" s="136">
        <v>12.2</v>
      </c>
      <c r="G21" s="136">
        <v>9.1999999999999993</v>
      </c>
      <c r="H21" s="136">
        <v>0.8</v>
      </c>
      <c r="I21" s="136">
        <v>0.4</v>
      </c>
    </row>
    <row r="22" spans="1:9" x14ac:dyDescent="0.35">
      <c r="A22" s="137" t="s">
        <v>153</v>
      </c>
      <c r="B22" s="138">
        <v>61.6</v>
      </c>
      <c r="C22" s="138">
        <v>45.1</v>
      </c>
      <c r="D22" s="138">
        <v>35.799999999999997</v>
      </c>
      <c r="E22" s="138">
        <v>27.8</v>
      </c>
      <c r="F22" s="138">
        <v>7.8</v>
      </c>
      <c r="G22" s="138">
        <v>4</v>
      </c>
      <c r="H22" s="138">
        <v>1.2</v>
      </c>
      <c r="I22" s="138">
        <v>0.5</v>
      </c>
    </row>
    <row r="23" spans="1:9" ht="21" x14ac:dyDescent="0.35">
      <c r="A23" s="135" t="s">
        <v>154</v>
      </c>
      <c r="B23" s="136">
        <v>85</v>
      </c>
      <c r="C23" s="136">
        <v>76.8</v>
      </c>
      <c r="D23" s="136">
        <v>41.4</v>
      </c>
      <c r="E23" s="136">
        <v>39.200000000000003</v>
      </c>
      <c r="F23" s="136">
        <v>9</v>
      </c>
      <c r="G23" s="136">
        <v>10.1</v>
      </c>
      <c r="H23" s="136">
        <v>1.3</v>
      </c>
      <c r="I23" s="136">
        <v>1.3</v>
      </c>
    </row>
    <row r="24" spans="1:9" ht="21" x14ac:dyDescent="0.35">
      <c r="A24" s="142" t="s">
        <v>164</v>
      </c>
      <c r="B24" s="143">
        <v>61.9</v>
      </c>
      <c r="C24" s="143">
        <v>56.2</v>
      </c>
      <c r="D24" s="143">
        <v>22</v>
      </c>
      <c r="E24" s="143">
        <v>17</v>
      </c>
      <c r="F24" s="143">
        <v>2.6</v>
      </c>
      <c r="G24" s="143">
        <v>2.2000000000000002</v>
      </c>
      <c r="H24" s="143">
        <v>0.3</v>
      </c>
      <c r="I24" s="143" t="s">
        <v>165</v>
      </c>
    </row>
    <row r="25" spans="1:9" x14ac:dyDescent="0.35">
      <c r="A25" s="144" t="s">
        <v>163</v>
      </c>
      <c r="B25" s="145">
        <v>99.1</v>
      </c>
      <c r="C25" s="145">
        <v>93</v>
      </c>
      <c r="D25" s="145">
        <v>54.3</v>
      </c>
      <c r="E25" s="145">
        <v>51.9</v>
      </c>
      <c r="F25" s="145">
        <v>7.7</v>
      </c>
      <c r="G25" s="145">
        <v>8.6999999999999993</v>
      </c>
      <c r="H25" s="145">
        <v>0.9</v>
      </c>
      <c r="I25" s="145">
        <v>1.1000000000000001</v>
      </c>
    </row>
    <row r="26" spans="1:9" x14ac:dyDescent="0.35">
      <c r="A26" s="142" t="s">
        <v>156</v>
      </c>
      <c r="B26" s="143">
        <v>44.7</v>
      </c>
      <c r="C26" s="143">
        <v>40.9</v>
      </c>
      <c r="D26" s="143">
        <v>37.1</v>
      </c>
      <c r="E26" s="143">
        <v>28.8</v>
      </c>
      <c r="F26" s="143">
        <v>4.8</v>
      </c>
      <c r="G26" s="143">
        <v>3.1</v>
      </c>
      <c r="H26" s="143">
        <v>0.5</v>
      </c>
      <c r="I26" s="143">
        <v>0.2</v>
      </c>
    </row>
    <row r="27" spans="1:9" x14ac:dyDescent="0.35">
      <c r="A27" s="144" t="s">
        <v>157</v>
      </c>
      <c r="B27" s="145">
        <v>75</v>
      </c>
      <c r="C27" s="145">
        <v>75.599999999999994</v>
      </c>
      <c r="D27" s="145">
        <v>46.3</v>
      </c>
      <c r="E27" s="145">
        <v>42.6</v>
      </c>
      <c r="F27" s="145">
        <v>7.9</v>
      </c>
      <c r="G27" s="145">
        <v>6</v>
      </c>
      <c r="H27" s="145">
        <v>0.5</v>
      </c>
      <c r="I27" s="145">
        <v>0.2</v>
      </c>
    </row>
    <row r="28" spans="1:9" x14ac:dyDescent="0.35">
      <c r="A28" s="142" t="s">
        <v>158</v>
      </c>
      <c r="B28" s="143">
        <v>26.7</v>
      </c>
      <c r="C28" s="143">
        <v>17.5</v>
      </c>
      <c r="D28" s="143">
        <v>21.3</v>
      </c>
      <c r="E28" s="143">
        <v>17.399999999999999</v>
      </c>
      <c r="F28" s="143">
        <v>4.4000000000000004</v>
      </c>
      <c r="G28" s="143">
        <v>3.3</v>
      </c>
      <c r="H28" s="143">
        <v>0.3</v>
      </c>
      <c r="I28" s="143">
        <v>0.1</v>
      </c>
    </row>
    <row r="29" spans="1:9" x14ac:dyDescent="0.35">
      <c r="A29" s="144" t="s">
        <v>241</v>
      </c>
      <c r="B29" s="145" t="s">
        <v>165</v>
      </c>
      <c r="C29" s="145">
        <v>49.2</v>
      </c>
      <c r="D29" s="145" t="s">
        <v>165</v>
      </c>
      <c r="E29" s="145">
        <v>24.8</v>
      </c>
      <c r="F29" s="145" t="s">
        <v>165</v>
      </c>
      <c r="G29" s="145">
        <v>2.5</v>
      </c>
      <c r="H29" s="145" t="s">
        <v>165</v>
      </c>
      <c r="I29" s="145">
        <v>0.2</v>
      </c>
    </row>
    <row r="30" spans="1:9" x14ac:dyDescent="0.35">
      <c r="A30" s="142" t="s">
        <v>160</v>
      </c>
      <c r="B30" s="143">
        <v>70</v>
      </c>
      <c r="C30" s="143">
        <v>58.9</v>
      </c>
      <c r="D30" s="143">
        <v>56.8</v>
      </c>
      <c r="E30" s="143">
        <v>48.7</v>
      </c>
      <c r="F30" s="143">
        <v>6.5</v>
      </c>
      <c r="G30" s="143">
        <v>5.3</v>
      </c>
      <c r="H30" s="143">
        <v>0.7</v>
      </c>
      <c r="I30" s="143">
        <v>0.6</v>
      </c>
    </row>
    <row r="31" spans="1:9" x14ac:dyDescent="0.35">
      <c r="A31" s="144" t="s">
        <v>159</v>
      </c>
      <c r="B31" s="145">
        <v>84.1</v>
      </c>
      <c r="C31" s="145">
        <v>78.400000000000006</v>
      </c>
      <c r="D31" s="145">
        <v>58.3</v>
      </c>
      <c r="E31" s="145">
        <v>47.2</v>
      </c>
      <c r="F31" s="145">
        <v>8.4</v>
      </c>
      <c r="G31" s="145">
        <v>6.3</v>
      </c>
      <c r="H31" s="145">
        <v>0.7</v>
      </c>
      <c r="I31" s="145">
        <v>0.6</v>
      </c>
    </row>
    <row r="32" spans="1:9" x14ac:dyDescent="0.35">
      <c r="A32" s="142" t="s">
        <v>144</v>
      </c>
      <c r="B32" s="143">
        <v>86</v>
      </c>
      <c r="C32" s="143">
        <v>73.2</v>
      </c>
      <c r="D32" s="143">
        <v>55.4</v>
      </c>
      <c r="E32" s="143">
        <v>65</v>
      </c>
      <c r="F32" s="143">
        <v>7.2</v>
      </c>
      <c r="G32" s="143">
        <v>2.5</v>
      </c>
      <c r="H32" s="143">
        <v>0.9</v>
      </c>
      <c r="I32" s="143">
        <v>0.2</v>
      </c>
    </row>
    <row r="33" spans="1:9" x14ac:dyDescent="0.35">
      <c r="A33" s="146" t="s">
        <v>162</v>
      </c>
      <c r="B33" s="147">
        <v>93.1</v>
      </c>
      <c r="C33" s="147" t="s">
        <v>242</v>
      </c>
      <c r="D33" s="147">
        <v>52.2</v>
      </c>
      <c r="E33" s="147" t="s">
        <v>243</v>
      </c>
      <c r="F33" s="147">
        <v>7</v>
      </c>
      <c r="G33" s="147" t="s">
        <v>244</v>
      </c>
      <c r="H33" s="147">
        <v>0.8</v>
      </c>
      <c r="I33" s="147" t="s">
        <v>245</v>
      </c>
    </row>
  </sheetData>
  <mergeCells count="5"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0825-C6F4-4980-8E24-FE3F0DB53039}">
  <dimension ref="A1:I33"/>
  <sheetViews>
    <sheetView zoomScale="110" zoomScaleNormal="110" workbookViewId="0">
      <selection activeCell="C6" sqref="C6"/>
    </sheetView>
  </sheetViews>
  <sheetFormatPr defaultRowHeight="14.5" x14ac:dyDescent="0.35"/>
  <sheetData>
    <row r="1" spans="1:9" x14ac:dyDescent="0.35">
      <c r="A1" s="201"/>
      <c r="B1" s="202" t="s">
        <v>234</v>
      </c>
      <c r="C1" s="202"/>
      <c r="D1" s="202" t="s">
        <v>235</v>
      </c>
      <c r="E1" s="202"/>
      <c r="F1" s="202" t="s">
        <v>236</v>
      </c>
      <c r="G1" s="202"/>
      <c r="H1" s="202" t="s">
        <v>237</v>
      </c>
      <c r="I1" s="202"/>
    </row>
    <row r="2" spans="1:9" x14ac:dyDescent="0.35">
      <c r="A2" s="201"/>
      <c r="B2" s="134">
        <v>2015</v>
      </c>
      <c r="C2" s="134">
        <v>2020</v>
      </c>
      <c r="D2" s="134">
        <v>2015</v>
      </c>
      <c r="E2" s="134">
        <v>2020</v>
      </c>
      <c r="F2" s="134">
        <v>2015</v>
      </c>
      <c r="G2" s="134">
        <v>2020</v>
      </c>
      <c r="H2" s="134">
        <v>2015</v>
      </c>
      <c r="I2" s="134">
        <v>2020</v>
      </c>
    </row>
    <row r="3" spans="1:9" x14ac:dyDescent="0.35">
      <c r="A3" s="135" t="s">
        <v>194</v>
      </c>
      <c r="B3" s="136">
        <v>0.71</v>
      </c>
      <c r="C3" s="136">
        <v>0.67</v>
      </c>
      <c r="D3" s="136">
        <v>0.51</v>
      </c>
      <c r="E3" s="136">
        <v>0.51</v>
      </c>
      <c r="F3" s="136">
        <v>0.49</v>
      </c>
      <c r="G3" s="136">
        <v>0.46</v>
      </c>
      <c r="H3" s="136">
        <v>0.53</v>
      </c>
      <c r="I3" s="136">
        <v>0.47</v>
      </c>
    </row>
    <row r="4" spans="1:9" x14ac:dyDescent="0.35">
      <c r="A4" s="137" t="s">
        <v>155</v>
      </c>
      <c r="B4" s="138">
        <v>0.88</v>
      </c>
      <c r="C4" s="138">
        <v>0.79</v>
      </c>
      <c r="D4" s="138">
        <v>0.54</v>
      </c>
      <c r="E4" s="138">
        <v>0.42</v>
      </c>
      <c r="F4" s="138">
        <v>0.5</v>
      </c>
      <c r="G4" s="138">
        <v>0.34</v>
      </c>
      <c r="H4" s="138">
        <v>0.33</v>
      </c>
      <c r="I4" s="138">
        <v>0.27</v>
      </c>
    </row>
    <row r="5" spans="1:9" x14ac:dyDescent="0.35">
      <c r="A5" s="135" t="s">
        <v>136</v>
      </c>
      <c r="B5" s="136">
        <v>0.84</v>
      </c>
      <c r="C5" s="136">
        <v>0.82</v>
      </c>
      <c r="D5" s="136">
        <v>0.64</v>
      </c>
      <c r="E5" s="136">
        <v>0.61</v>
      </c>
      <c r="F5" s="139">
        <v>1</v>
      </c>
      <c r="G5" s="136">
        <v>0.52</v>
      </c>
      <c r="H5" s="136">
        <v>0.6</v>
      </c>
      <c r="I5" s="136">
        <v>0.33</v>
      </c>
    </row>
    <row r="6" spans="1:9" x14ac:dyDescent="0.35">
      <c r="A6" s="137" t="s">
        <v>137</v>
      </c>
      <c r="B6" s="138">
        <v>0.42</v>
      </c>
      <c r="C6" s="138">
        <v>0.41</v>
      </c>
      <c r="D6" s="138">
        <v>0.32</v>
      </c>
      <c r="E6" s="138">
        <v>0.27</v>
      </c>
      <c r="F6" s="138">
        <v>0.34</v>
      </c>
      <c r="G6" s="138">
        <v>0.23</v>
      </c>
      <c r="H6" s="138">
        <v>0.47</v>
      </c>
      <c r="I6" s="138">
        <v>0.13</v>
      </c>
    </row>
    <row r="7" spans="1:9" x14ac:dyDescent="0.35">
      <c r="A7" s="140" t="s">
        <v>146</v>
      </c>
      <c r="B7" s="141">
        <v>0.55000000000000004</v>
      </c>
      <c r="C7" s="141">
        <v>0.48</v>
      </c>
      <c r="D7" s="141">
        <v>0.34</v>
      </c>
      <c r="E7" s="141">
        <v>0.28999999999999998</v>
      </c>
      <c r="F7" s="141">
        <v>0.31</v>
      </c>
      <c r="G7" s="141">
        <v>0.25</v>
      </c>
      <c r="H7" s="141">
        <v>0.4</v>
      </c>
      <c r="I7" s="141">
        <v>0.27</v>
      </c>
    </row>
    <row r="8" spans="1:9" x14ac:dyDescent="0.35">
      <c r="A8" s="142" t="s">
        <v>148</v>
      </c>
      <c r="B8" s="143">
        <v>0.7</v>
      </c>
      <c r="C8" s="143">
        <v>0.66</v>
      </c>
      <c r="D8" s="143">
        <v>0.4</v>
      </c>
      <c r="E8" s="143">
        <v>0.36</v>
      </c>
      <c r="F8" s="143">
        <v>0.3</v>
      </c>
      <c r="G8" s="143">
        <v>0.28000000000000003</v>
      </c>
      <c r="H8" s="143">
        <v>0.47</v>
      </c>
      <c r="I8" s="143">
        <v>0.2</v>
      </c>
    </row>
    <row r="9" spans="1:9" x14ac:dyDescent="0.35">
      <c r="A9" s="144" t="s">
        <v>173</v>
      </c>
      <c r="B9" s="145">
        <v>0.91</v>
      </c>
      <c r="C9" s="145">
        <v>0.86</v>
      </c>
      <c r="D9" s="139">
        <v>1</v>
      </c>
      <c r="E9" s="145">
        <v>0.99</v>
      </c>
      <c r="F9" s="145">
        <v>0.53</v>
      </c>
      <c r="G9" s="145">
        <v>0.4</v>
      </c>
      <c r="H9" s="145">
        <v>0.47</v>
      </c>
      <c r="I9" s="145" t="s">
        <v>246</v>
      </c>
    </row>
    <row r="10" spans="1:9" x14ac:dyDescent="0.35">
      <c r="A10" s="137" t="s">
        <v>139</v>
      </c>
      <c r="B10" s="138">
        <v>0.87</v>
      </c>
      <c r="C10" s="138">
        <v>0.71</v>
      </c>
      <c r="D10" s="138">
        <v>0.41</v>
      </c>
      <c r="E10" s="138">
        <v>0.3</v>
      </c>
      <c r="F10" s="138">
        <v>0.42</v>
      </c>
      <c r="G10" s="138">
        <v>0.17</v>
      </c>
      <c r="H10" s="139">
        <v>1</v>
      </c>
      <c r="I10" s="138">
        <v>0.2</v>
      </c>
    </row>
    <row r="11" spans="1:9" x14ac:dyDescent="0.35">
      <c r="A11" s="135" t="s">
        <v>141</v>
      </c>
      <c r="B11" s="136">
        <v>0.86</v>
      </c>
      <c r="C11" s="136">
        <v>0.8</v>
      </c>
      <c r="D11" s="136">
        <v>0.38</v>
      </c>
      <c r="E11" s="136">
        <v>0.37</v>
      </c>
      <c r="F11" s="136">
        <v>0.67</v>
      </c>
      <c r="G11" s="136">
        <v>0.35</v>
      </c>
      <c r="H11" s="136">
        <v>0.53</v>
      </c>
      <c r="I11" s="136">
        <v>0.33</v>
      </c>
    </row>
    <row r="12" spans="1:9" x14ac:dyDescent="0.35">
      <c r="A12" s="137" t="s">
        <v>161</v>
      </c>
      <c r="B12" s="138">
        <v>0.83</v>
      </c>
      <c r="C12" s="138">
        <v>0.61</v>
      </c>
      <c r="D12" s="138">
        <v>0.52</v>
      </c>
      <c r="E12" s="138">
        <v>0.35</v>
      </c>
      <c r="F12" s="138">
        <v>0.39</v>
      </c>
      <c r="G12" s="138">
        <v>0.27</v>
      </c>
      <c r="H12" s="138">
        <v>0.33</v>
      </c>
      <c r="I12" s="138">
        <v>0.2</v>
      </c>
    </row>
    <row r="13" spans="1:9" x14ac:dyDescent="0.35">
      <c r="A13" s="135" t="s">
        <v>145</v>
      </c>
      <c r="B13" s="136">
        <v>0.79</v>
      </c>
      <c r="C13" s="136">
        <v>0.76</v>
      </c>
      <c r="D13" s="136">
        <v>0.57999999999999996</v>
      </c>
      <c r="E13" s="136">
        <v>0.56000000000000005</v>
      </c>
      <c r="F13" s="136">
        <v>0.63</v>
      </c>
      <c r="G13" s="136">
        <v>0.56000000000000005</v>
      </c>
      <c r="H13" s="136">
        <v>0.93</v>
      </c>
      <c r="I13" s="136">
        <v>0.87</v>
      </c>
    </row>
    <row r="14" spans="1:9" x14ac:dyDescent="0.35">
      <c r="A14" s="142" t="s">
        <v>140</v>
      </c>
      <c r="B14" s="143">
        <v>0.77</v>
      </c>
      <c r="C14" s="143">
        <v>0.77</v>
      </c>
      <c r="D14" s="143">
        <v>0.46</v>
      </c>
      <c r="E14" s="143">
        <v>0.52</v>
      </c>
      <c r="F14" s="143">
        <v>0.42</v>
      </c>
      <c r="G14" s="143">
        <v>0.64</v>
      </c>
      <c r="H14" s="143">
        <v>0.47</v>
      </c>
      <c r="I14" s="143">
        <v>0.47</v>
      </c>
    </row>
    <row r="15" spans="1:9" x14ac:dyDescent="0.35">
      <c r="A15" s="144" t="s">
        <v>143</v>
      </c>
      <c r="B15" s="145">
        <v>0.22</v>
      </c>
      <c r="C15" s="145">
        <v>0.18</v>
      </c>
      <c r="D15" s="145">
        <v>0.22</v>
      </c>
      <c r="E15" s="145">
        <v>0.14000000000000001</v>
      </c>
      <c r="F15" s="145">
        <v>0.23</v>
      </c>
      <c r="G15" s="145">
        <v>0.12</v>
      </c>
      <c r="H15" s="145">
        <v>0.4</v>
      </c>
      <c r="I15" s="145">
        <v>7.0000000000000007E-2</v>
      </c>
    </row>
    <row r="16" spans="1:9" x14ac:dyDescent="0.35">
      <c r="A16" s="142" t="s">
        <v>152</v>
      </c>
      <c r="B16" s="143">
        <v>0.44</v>
      </c>
      <c r="C16" s="143">
        <v>0.38</v>
      </c>
      <c r="D16" s="143">
        <v>0.23</v>
      </c>
      <c r="E16" s="143">
        <v>0.22</v>
      </c>
      <c r="F16" s="143">
        <v>0.23</v>
      </c>
      <c r="G16" s="143" t="s">
        <v>247</v>
      </c>
      <c r="H16" s="143">
        <v>0.93</v>
      </c>
      <c r="I16" s="143" t="s">
        <v>248</v>
      </c>
    </row>
    <row r="17" spans="1:9" x14ac:dyDescent="0.35">
      <c r="A17" s="140" t="s">
        <v>142</v>
      </c>
      <c r="B17" s="141">
        <v>0.77</v>
      </c>
      <c r="C17" s="141">
        <v>0.68</v>
      </c>
      <c r="D17" s="141">
        <v>0.59</v>
      </c>
      <c r="E17" s="141">
        <v>0.44</v>
      </c>
      <c r="F17" s="141">
        <v>0.91</v>
      </c>
      <c r="G17" s="141">
        <v>0.6</v>
      </c>
      <c r="H17" s="141">
        <v>0.53</v>
      </c>
      <c r="I17" s="141">
        <v>0.27</v>
      </c>
    </row>
    <row r="18" spans="1:9" x14ac:dyDescent="0.35">
      <c r="A18" s="142" t="s">
        <v>147</v>
      </c>
      <c r="B18" s="143">
        <v>0.6</v>
      </c>
      <c r="C18" s="143">
        <v>0.69</v>
      </c>
      <c r="D18" s="143">
        <v>0.55000000000000004</v>
      </c>
      <c r="E18" s="143">
        <v>0.53</v>
      </c>
      <c r="F18" s="143">
        <v>0.48</v>
      </c>
      <c r="G18" s="143">
        <v>0.65</v>
      </c>
      <c r="H18" s="143">
        <v>0.33</v>
      </c>
      <c r="I18" s="143">
        <v>0.47</v>
      </c>
    </row>
    <row r="19" spans="1:9" x14ac:dyDescent="0.35">
      <c r="A19" s="144" t="s">
        <v>149</v>
      </c>
      <c r="B19" s="139">
        <v>1</v>
      </c>
      <c r="C19" s="145">
        <v>0.97</v>
      </c>
      <c r="D19" s="145">
        <v>0.32</v>
      </c>
      <c r="E19" s="145">
        <v>0.37</v>
      </c>
      <c r="F19" s="145">
        <v>0.24</v>
      </c>
      <c r="G19" s="145">
        <v>0.18</v>
      </c>
      <c r="H19" s="145">
        <v>0.27</v>
      </c>
      <c r="I19" s="145">
        <v>0.2</v>
      </c>
    </row>
    <row r="20" spans="1:9" x14ac:dyDescent="0.35">
      <c r="A20" s="137" t="s">
        <v>150</v>
      </c>
      <c r="B20" s="138">
        <v>0.62</v>
      </c>
      <c r="C20" s="138">
        <v>0.54</v>
      </c>
      <c r="D20" s="138">
        <v>0.31</v>
      </c>
      <c r="E20" s="138">
        <v>0.32</v>
      </c>
      <c r="F20" s="138">
        <v>0.24</v>
      </c>
      <c r="G20" s="138">
        <v>0.27</v>
      </c>
      <c r="H20" s="138">
        <v>0.47</v>
      </c>
      <c r="I20" s="138">
        <v>0.13</v>
      </c>
    </row>
    <row r="21" spans="1:9" ht="21" x14ac:dyDescent="0.35">
      <c r="A21" s="135" t="s">
        <v>151</v>
      </c>
      <c r="B21" s="136">
        <v>0.77</v>
      </c>
      <c r="C21" s="136">
        <v>0.76</v>
      </c>
      <c r="D21" s="136">
        <v>0.74</v>
      </c>
      <c r="E21" s="136">
        <v>0.68</v>
      </c>
      <c r="F21" s="136">
        <v>0.93</v>
      </c>
      <c r="G21" s="136">
        <v>0.7</v>
      </c>
      <c r="H21" s="136">
        <v>0.53</v>
      </c>
      <c r="I21" s="136">
        <v>0.27</v>
      </c>
    </row>
    <row r="22" spans="1:9" x14ac:dyDescent="0.35">
      <c r="A22" s="137" t="s">
        <v>153</v>
      </c>
      <c r="B22" s="138">
        <v>0.62</v>
      </c>
      <c r="C22" s="138">
        <v>0.45</v>
      </c>
      <c r="D22" s="138">
        <v>0.43</v>
      </c>
      <c r="E22" s="138">
        <v>0.33</v>
      </c>
      <c r="F22" s="138">
        <v>0.6</v>
      </c>
      <c r="G22" s="138">
        <v>0.31</v>
      </c>
      <c r="H22" s="138">
        <v>0.8</v>
      </c>
      <c r="I22" s="138">
        <v>0.33</v>
      </c>
    </row>
    <row r="23" spans="1:9" ht="21" x14ac:dyDescent="0.35">
      <c r="A23" s="135" t="s">
        <v>154</v>
      </c>
      <c r="B23" s="136">
        <v>0.85</v>
      </c>
      <c r="C23" s="136">
        <v>0.77</v>
      </c>
      <c r="D23" s="136">
        <v>0.49</v>
      </c>
      <c r="E23" s="136">
        <v>0.47</v>
      </c>
      <c r="F23" s="136">
        <v>0.69</v>
      </c>
      <c r="G23" s="136">
        <v>0.77</v>
      </c>
      <c r="H23" s="136">
        <v>0.87</v>
      </c>
      <c r="I23" s="136">
        <v>0.87</v>
      </c>
    </row>
    <row r="24" spans="1:9" ht="21" x14ac:dyDescent="0.35">
      <c r="A24" s="142" t="s">
        <v>164</v>
      </c>
      <c r="B24" s="143">
        <v>0.62</v>
      </c>
      <c r="C24" s="143">
        <v>0.56000000000000005</v>
      </c>
      <c r="D24" s="143">
        <v>0.26</v>
      </c>
      <c r="E24" s="143">
        <v>0.2</v>
      </c>
      <c r="F24" s="143">
        <v>0.2</v>
      </c>
      <c r="G24" s="143">
        <v>0.17</v>
      </c>
      <c r="H24" s="143">
        <v>0.2</v>
      </c>
      <c r="I24" s="143" t="s">
        <v>165</v>
      </c>
    </row>
    <row r="25" spans="1:9" x14ac:dyDescent="0.35">
      <c r="A25" s="144" t="s">
        <v>163</v>
      </c>
      <c r="B25" s="145">
        <v>0.99</v>
      </c>
      <c r="C25" s="145">
        <v>0.93</v>
      </c>
      <c r="D25" s="145">
        <v>0.65</v>
      </c>
      <c r="E25" s="145">
        <v>0.62</v>
      </c>
      <c r="F25" s="145">
        <v>0.59</v>
      </c>
      <c r="G25" s="145">
        <v>0.66</v>
      </c>
      <c r="H25" s="145">
        <v>0.6</v>
      </c>
      <c r="I25" s="145">
        <v>0.73</v>
      </c>
    </row>
    <row r="26" spans="1:9" x14ac:dyDescent="0.35">
      <c r="A26" s="142" t="s">
        <v>156</v>
      </c>
      <c r="B26" s="143">
        <v>0.45</v>
      </c>
      <c r="C26" s="143">
        <v>0.41</v>
      </c>
      <c r="D26" s="143">
        <v>0.44</v>
      </c>
      <c r="E26" s="143">
        <v>0.34</v>
      </c>
      <c r="F26" s="143">
        <v>0.37</v>
      </c>
      <c r="G26" s="143">
        <v>0.24</v>
      </c>
      <c r="H26" s="143">
        <v>0.33</v>
      </c>
      <c r="I26" s="143">
        <v>0.13</v>
      </c>
    </row>
    <row r="27" spans="1:9" x14ac:dyDescent="0.35">
      <c r="A27" s="144" t="s">
        <v>157</v>
      </c>
      <c r="B27" s="145">
        <v>0.75</v>
      </c>
      <c r="C27" s="145">
        <v>0.76</v>
      </c>
      <c r="D27" s="145">
        <v>0.55000000000000004</v>
      </c>
      <c r="E27" s="145">
        <v>0.51</v>
      </c>
      <c r="F27" s="145">
        <v>0.6</v>
      </c>
      <c r="G27" s="145">
        <v>0.46</v>
      </c>
      <c r="H27" s="145">
        <v>0.33</v>
      </c>
      <c r="I27" s="145">
        <v>0.13</v>
      </c>
    </row>
    <row r="28" spans="1:9" x14ac:dyDescent="0.35">
      <c r="A28" s="142" t="s">
        <v>158</v>
      </c>
      <c r="B28" s="143">
        <v>0.27</v>
      </c>
      <c r="C28" s="143">
        <v>0.18</v>
      </c>
      <c r="D28" s="143">
        <v>0.25</v>
      </c>
      <c r="E28" s="143">
        <v>0.21</v>
      </c>
      <c r="F28" s="143">
        <v>0.34</v>
      </c>
      <c r="G28" s="143">
        <v>0.25</v>
      </c>
      <c r="H28" s="143">
        <v>0.2</v>
      </c>
      <c r="I28" s="143">
        <v>7.0000000000000007E-2</v>
      </c>
    </row>
    <row r="29" spans="1:9" x14ac:dyDescent="0.35">
      <c r="A29" s="144" t="s">
        <v>241</v>
      </c>
      <c r="B29" s="145" t="s">
        <v>165</v>
      </c>
      <c r="C29" s="145">
        <v>0.49</v>
      </c>
      <c r="D29" s="145" t="s">
        <v>165</v>
      </c>
      <c r="E29" s="145">
        <v>0.3</v>
      </c>
      <c r="F29" s="145" t="s">
        <v>165</v>
      </c>
      <c r="G29" s="145">
        <v>0.19</v>
      </c>
      <c r="H29" s="145" t="s">
        <v>165</v>
      </c>
      <c r="I29" s="145">
        <v>0.13</v>
      </c>
    </row>
    <row r="30" spans="1:9" x14ac:dyDescent="0.35">
      <c r="A30" s="142" t="s">
        <v>160</v>
      </c>
      <c r="B30" s="143">
        <v>0.7</v>
      </c>
      <c r="C30" s="143">
        <v>0.59</v>
      </c>
      <c r="D30" s="143">
        <v>0.68</v>
      </c>
      <c r="E30" s="143">
        <v>0.57999999999999996</v>
      </c>
      <c r="F30" s="143">
        <v>0.5</v>
      </c>
      <c r="G30" s="143">
        <v>0.4</v>
      </c>
      <c r="H30" s="143">
        <v>0.47</v>
      </c>
      <c r="I30" s="143">
        <v>0.4</v>
      </c>
    </row>
    <row r="31" spans="1:9" x14ac:dyDescent="0.35">
      <c r="A31" s="144" t="s">
        <v>159</v>
      </c>
      <c r="B31" s="145">
        <v>0.84</v>
      </c>
      <c r="C31" s="145">
        <v>0.78</v>
      </c>
      <c r="D31" s="145">
        <v>0.7</v>
      </c>
      <c r="E31" s="145">
        <v>0.56000000000000005</v>
      </c>
      <c r="F31" s="145">
        <v>0.64</v>
      </c>
      <c r="G31" s="145">
        <v>0.48</v>
      </c>
      <c r="H31" s="145">
        <v>0.47</v>
      </c>
      <c r="I31" s="145">
        <v>0.4</v>
      </c>
    </row>
    <row r="32" spans="1:9" x14ac:dyDescent="0.35">
      <c r="A32" s="142" t="s">
        <v>144</v>
      </c>
      <c r="B32" s="143">
        <v>0.86</v>
      </c>
      <c r="C32" s="143">
        <v>0.73</v>
      </c>
      <c r="D32" s="143">
        <v>0.66</v>
      </c>
      <c r="E32" s="143">
        <v>0.78</v>
      </c>
      <c r="F32" s="143">
        <v>0.55000000000000004</v>
      </c>
      <c r="G32" s="143">
        <v>0.19</v>
      </c>
      <c r="H32" s="143">
        <v>0.6</v>
      </c>
      <c r="I32" s="143">
        <v>0.13</v>
      </c>
    </row>
    <row r="33" spans="1:9" x14ac:dyDescent="0.35">
      <c r="A33" s="146" t="s">
        <v>249</v>
      </c>
      <c r="B33" s="147" t="s">
        <v>165</v>
      </c>
      <c r="C33" s="147">
        <v>0.92</v>
      </c>
      <c r="D33" s="147" t="s">
        <v>165</v>
      </c>
      <c r="E33" s="147">
        <v>0.6</v>
      </c>
      <c r="F33" s="147" t="s">
        <v>165</v>
      </c>
      <c r="G33" s="147">
        <v>0.47</v>
      </c>
      <c r="H33" s="147" t="s">
        <v>165</v>
      </c>
      <c r="I33" s="147">
        <v>0.4</v>
      </c>
    </row>
  </sheetData>
  <mergeCells count="5"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40F7-C0D5-4EF3-A274-517994FD7B80}">
  <dimension ref="A1:E6"/>
  <sheetViews>
    <sheetView workbookViewId="0">
      <selection activeCell="H5" sqref="H5"/>
    </sheetView>
  </sheetViews>
  <sheetFormatPr defaultColWidth="8.7265625" defaultRowHeight="13" x14ac:dyDescent="0.3"/>
  <cols>
    <col min="1" max="1" width="18.1796875" style="90" customWidth="1"/>
    <col min="2" max="5" width="15.1796875" style="90" customWidth="1"/>
    <col min="6" max="16384" width="8.7265625" style="90"/>
  </cols>
  <sheetData>
    <row r="1" spans="1:5" ht="30" customHeight="1" thickTop="1" thickBot="1" x14ac:dyDescent="0.35">
      <c r="A1" s="77"/>
      <c r="B1" s="78" t="s">
        <v>250</v>
      </c>
      <c r="C1" s="79" t="s">
        <v>251</v>
      </c>
      <c r="D1" s="80" t="s">
        <v>252</v>
      </c>
      <c r="E1" s="81" t="s">
        <v>253</v>
      </c>
    </row>
    <row r="2" spans="1:5" ht="30" customHeight="1" thickTop="1" x14ac:dyDescent="0.3">
      <c r="A2" s="89" t="s">
        <v>254</v>
      </c>
      <c r="B2" s="91" t="s">
        <v>255</v>
      </c>
      <c r="C2" s="88" t="s">
        <v>256</v>
      </c>
      <c r="D2" s="82" t="s">
        <v>257</v>
      </c>
      <c r="E2" s="92" t="s">
        <v>258</v>
      </c>
    </row>
    <row r="3" spans="1:5" ht="30" customHeight="1" thickBot="1" x14ac:dyDescent="0.35">
      <c r="A3" s="84" t="s">
        <v>259</v>
      </c>
      <c r="B3" s="85" t="s">
        <v>260</v>
      </c>
      <c r="C3" s="86" t="s">
        <v>261</v>
      </c>
      <c r="D3" s="83" t="s">
        <v>262</v>
      </c>
      <c r="E3" s="87" t="s">
        <v>263</v>
      </c>
    </row>
    <row r="6" spans="1:5" x14ac:dyDescent="0.3">
      <c r="A6" s="90" t="s">
        <v>264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F919-4892-471A-8B36-1E6423367395}">
  <dimension ref="A1:E32"/>
  <sheetViews>
    <sheetView zoomScaleNormal="100" workbookViewId="0">
      <selection activeCell="O28" sqref="O28"/>
    </sheetView>
  </sheetViews>
  <sheetFormatPr defaultRowHeight="14.5" x14ac:dyDescent="0.35"/>
  <sheetData>
    <row r="1" spans="1:5" x14ac:dyDescent="0.35">
      <c r="B1" s="93"/>
      <c r="C1" s="93">
        <v>2015</v>
      </c>
      <c r="D1" s="93">
        <v>2020</v>
      </c>
    </row>
    <row r="2" spans="1:5" x14ac:dyDescent="0.35">
      <c r="A2" s="203" t="s">
        <v>265</v>
      </c>
      <c r="B2" s="93" t="s">
        <v>266</v>
      </c>
      <c r="C2" s="94">
        <v>0.47768025761951716</v>
      </c>
      <c r="D2" s="94">
        <v>0.66895248235549376</v>
      </c>
      <c r="E2" s="95"/>
    </row>
    <row r="3" spans="1:5" x14ac:dyDescent="0.35">
      <c r="A3" s="203"/>
      <c r="B3" s="93" t="s">
        <v>267</v>
      </c>
      <c r="C3" s="94">
        <v>0.55017804200545173</v>
      </c>
      <c r="D3" s="94">
        <v>0.69905708238175157</v>
      </c>
      <c r="E3" s="95"/>
    </row>
    <row r="4" spans="1:5" x14ac:dyDescent="0.35">
      <c r="A4" s="203"/>
      <c r="B4" s="93" t="s">
        <v>268</v>
      </c>
      <c r="C4" s="94">
        <v>0.98637050687175154</v>
      </c>
      <c r="D4" s="94">
        <v>1.0793764132679013</v>
      </c>
      <c r="E4" s="95"/>
    </row>
    <row r="5" spans="1:5" x14ac:dyDescent="0.35">
      <c r="A5" s="203"/>
      <c r="B5" s="93" t="s">
        <v>269</v>
      </c>
      <c r="C5" s="94">
        <v>1.0467463277116069</v>
      </c>
      <c r="D5" s="94">
        <v>1.0277951567809018</v>
      </c>
      <c r="E5" s="95"/>
    </row>
    <row r="6" spans="1:5" x14ac:dyDescent="0.35">
      <c r="A6" s="203"/>
      <c r="B6" s="93" t="s">
        <v>270</v>
      </c>
      <c r="C6" s="94">
        <v>0.36582122629894109</v>
      </c>
      <c r="D6" s="94">
        <v>0.32651843248393997</v>
      </c>
      <c r="E6" s="95"/>
    </row>
    <row r="7" spans="1:5" x14ac:dyDescent="0.35">
      <c r="A7" s="203"/>
      <c r="B7" s="93" t="s">
        <v>271</v>
      </c>
      <c r="C7" s="94">
        <v>0.62452276622021341</v>
      </c>
      <c r="D7" s="94">
        <v>0.55118830742605207</v>
      </c>
      <c r="E7" s="95"/>
    </row>
    <row r="8" spans="1:5" x14ac:dyDescent="0.35">
      <c r="A8" s="203"/>
      <c r="B8" s="93" t="s">
        <v>272</v>
      </c>
      <c r="C8" s="94">
        <v>0.13705878578241709</v>
      </c>
      <c r="D8" s="94">
        <v>5.8628318323522007E-2</v>
      </c>
      <c r="E8" s="95"/>
    </row>
    <row r="9" spans="1:5" x14ac:dyDescent="0.35">
      <c r="A9" s="203" t="s">
        <v>273</v>
      </c>
      <c r="B9" s="93" t="s">
        <v>274</v>
      </c>
      <c r="C9" s="94">
        <v>0.13855894710181649</v>
      </c>
      <c r="D9" s="94">
        <v>3.1179718209915112E-2</v>
      </c>
      <c r="E9" s="95"/>
    </row>
    <row r="10" spans="1:5" x14ac:dyDescent="0.35">
      <c r="A10" s="203"/>
      <c r="B10" s="93" t="s">
        <v>275</v>
      </c>
      <c r="C10" s="94">
        <v>0.31940538676336283</v>
      </c>
      <c r="D10" s="94">
        <v>0.20408520735387864</v>
      </c>
      <c r="E10" s="95"/>
    </row>
    <row r="11" spans="1:5" x14ac:dyDescent="0.35">
      <c r="A11" s="203"/>
      <c r="B11" s="93" t="s">
        <v>276</v>
      </c>
      <c r="C11" s="94">
        <v>1.0749306640630614</v>
      </c>
      <c r="D11" s="94">
        <v>0.93732837601069297</v>
      </c>
      <c r="E11" s="95"/>
    </row>
    <row r="12" spans="1:5" x14ac:dyDescent="0.35">
      <c r="A12" s="203"/>
      <c r="B12" s="93" t="s">
        <v>277</v>
      </c>
      <c r="C12" s="94">
        <v>0.32957975988337052</v>
      </c>
      <c r="D12" s="94">
        <v>0.18316685998428314</v>
      </c>
      <c r="E12" s="95"/>
    </row>
    <row r="13" spans="1:5" x14ac:dyDescent="0.35">
      <c r="A13" s="203"/>
      <c r="B13" s="93" t="s">
        <v>278</v>
      </c>
      <c r="C13" s="94">
        <v>0.31601480273126553</v>
      </c>
      <c r="D13" s="94">
        <v>0.15421853767088928</v>
      </c>
      <c r="E13" s="95"/>
    </row>
    <row r="14" spans="1:5" x14ac:dyDescent="0.35">
      <c r="A14" s="203"/>
      <c r="B14" s="93" t="s">
        <v>279</v>
      </c>
      <c r="C14" s="94">
        <v>0.42881415803429168</v>
      </c>
      <c r="D14" s="94">
        <v>0.2641715835510467</v>
      </c>
      <c r="E14" s="95"/>
    </row>
    <row r="15" spans="1:5" x14ac:dyDescent="0.35">
      <c r="A15" s="203"/>
      <c r="B15" s="93" t="s">
        <v>280</v>
      </c>
      <c r="C15" s="94">
        <v>0.29996788949245462</v>
      </c>
      <c r="D15" s="94">
        <v>0.13068527226506924</v>
      </c>
      <c r="E15" s="95"/>
    </row>
    <row r="16" spans="1:5" x14ac:dyDescent="0.35">
      <c r="A16" s="203" t="s">
        <v>281</v>
      </c>
      <c r="B16" s="93" t="s">
        <v>282</v>
      </c>
      <c r="C16" s="94">
        <v>0.68538405798431135</v>
      </c>
      <c r="D16" s="94">
        <v>0.48805776235984077</v>
      </c>
      <c r="E16" s="95"/>
    </row>
    <row r="17" spans="1:5" x14ac:dyDescent="0.35">
      <c r="A17" s="203"/>
      <c r="B17" s="93" t="s">
        <v>283</v>
      </c>
      <c r="C17" s="94">
        <v>0.60007330102271128</v>
      </c>
      <c r="D17" s="94">
        <v>0.39012033456751505</v>
      </c>
      <c r="E17" s="95"/>
    </row>
    <row r="18" spans="1:5" x14ac:dyDescent="0.35">
      <c r="A18" s="203"/>
      <c r="B18" s="93" t="s">
        <v>284</v>
      </c>
      <c r="C18" s="94">
        <v>0.60341798655660395</v>
      </c>
      <c r="D18" s="94">
        <v>0.386139857697675</v>
      </c>
      <c r="E18" s="95"/>
    </row>
    <row r="19" spans="1:5" x14ac:dyDescent="0.35">
      <c r="A19" s="203"/>
      <c r="B19" s="93" t="s">
        <v>285</v>
      </c>
      <c r="C19" s="94">
        <v>0.86255098386392437</v>
      </c>
      <c r="D19" s="94">
        <v>0.61001637861378666</v>
      </c>
      <c r="E19" s="95"/>
    </row>
    <row r="20" spans="1:5" x14ac:dyDescent="0.35">
      <c r="A20" s="203"/>
      <c r="B20" s="93" t="s">
        <v>286</v>
      </c>
      <c r="C20" s="94">
        <v>0.52303514217656866</v>
      </c>
      <c r="D20" s="94">
        <v>0.24036868957386617</v>
      </c>
      <c r="E20" s="95"/>
    </row>
    <row r="21" spans="1:5" x14ac:dyDescent="0.35">
      <c r="A21" s="203"/>
      <c r="B21" s="93" t="s">
        <v>287</v>
      </c>
      <c r="C21" s="94">
        <v>0.70121320258670117</v>
      </c>
      <c r="D21" s="94">
        <v>0.4066706998114149</v>
      </c>
      <c r="E21" s="95"/>
    </row>
    <row r="22" spans="1:5" x14ac:dyDescent="0.35">
      <c r="A22" s="203" t="s">
        <v>288</v>
      </c>
      <c r="B22" s="93" t="s">
        <v>289</v>
      </c>
      <c r="C22" s="94">
        <v>1.082883605923908</v>
      </c>
      <c r="D22" s="94">
        <v>0.69237089196413182</v>
      </c>
      <c r="E22" s="95"/>
    </row>
    <row r="23" spans="1:5" x14ac:dyDescent="0.35">
      <c r="A23" s="203"/>
      <c r="B23" s="93" t="s">
        <v>290</v>
      </c>
      <c r="C23" s="94">
        <v>0.88993316097386421</v>
      </c>
      <c r="D23" s="94">
        <v>0.42018683434864451</v>
      </c>
      <c r="E23" s="95"/>
    </row>
    <row r="24" spans="1:5" x14ac:dyDescent="0.35">
      <c r="A24" s="203"/>
      <c r="B24" s="93" t="s">
        <v>291</v>
      </c>
      <c r="C24" s="94">
        <v>0.74401951633795638</v>
      </c>
      <c r="D24" s="94">
        <v>0.25181289984248567</v>
      </c>
      <c r="E24" s="95"/>
    </row>
    <row r="25" spans="1:5" x14ac:dyDescent="0.35">
      <c r="A25" s="203"/>
      <c r="B25" s="93" t="s">
        <v>292</v>
      </c>
      <c r="C25" s="94">
        <v>0.94856881834637741</v>
      </c>
      <c r="D25" s="94">
        <v>0.45438358000124385</v>
      </c>
      <c r="E25" s="95"/>
    </row>
    <row r="26" spans="1:5" x14ac:dyDescent="0.35">
      <c r="A26" s="203"/>
      <c r="B26" s="93" t="s">
        <v>293</v>
      </c>
      <c r="C26" s="94">
        <v>1.1443496064762491</v>
      </c>
      <c r="D26" s="94">
        <v>0.63007093114619994</v>
      </c>
      <c r="E26" s="95"/>
    </row>
    <row r="27" spans="1:5" x14ac:dyDescent="0.35">
      <c r="A27" s="203"/>
      <c r="B27" s="93" t="s">
        <v>294</v>
      </c>
      <c r="C27" s="94">
        <v>0.90930877707077684</v>
      </c>
      <c r="D27" s="94">
        <v>0.2217094437182538</v>
      </c>
      <c r="E27" s="95"/>
    </row>
    <row r="28" spans="1:5" x14ac:dyDescent="0.35">
      <c r="A28" s="204" t="s">
        <v>295</v>
      </c>
      <c r="B28" s="93" t="s">
        <v>296</v>
      </c>
      <c r="C28" s="94"/>
      <c r="D28" s="94">
        <v>0.75186594293546594</v>
      </c>
    </row>
    <row r="29" spans="1:5" x14ac:dyDescent="0.35">
      <c r="A29" s="203"/>
      <c r="B29" s="93" t="s">
        <v>297</v>
      </c>
      <c r="C29" s="94"/>
      <c r="D29" s="94">
        <v>0.24443359243855378</v>
      </c>
    </row>
    <row r="30" spans="1:5" x14ac:dyDescent="0.35">
      <c r="A30" s="203"/>
      <c r="B30" s="93" t="s">
        <v>298</v>
      </c>
      <c r="C30" s="94"/>
      <c r="D30" s="94">
        <v>0.69692280860575473</v>
      </c>
    </row>
    <row r="31" spans="1:5" x14ac:dyDescent="0.35">
      <c r="A31" s="203"/>
      <c r="B31" s="93" t="s">
        <v>299</v>
      </c>
      <c r="C31" s="94"/>
      <c r="D31" s="94">
        <v>0.14678987723941075</v>
      </c>
    </row>
    <row r="32" spans="1:5" x14ac:dyDescent="0.35">
      <c r="A32" s="96" t="s">
        <v>300</v>
      </c>
      <c r="B32" s="93" t="s">
        <v>301</v>
      </c>
      <c r="C32" s="94">
        <v>0.18932448641515004</v>
      </c>
      <c r="D32" s="94"/>
    </row>
  </sheetData>
  <mergeCells count="5">
    <mergeCell ref="A2:A8"/>
    <mergeCell ref="A9:A15"/>
    <mergeCell ref="A16:A21"/>
    <mergeCell ref="A22:A27"/>
    <mergeCell ref="A28:A3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1663-E033-469B-A0A7-8DCFA355597D}">
  <dimension ref="A1:K33"/>
  <sheetViews>
    <sheetView zoomScale="110" zoomScaleNormal="110" workbookViewId="0">
      <selection sqref="A1:A2"/>
    </sheetView>
  </sheetViews>
  <sheetFormatPr defaultRowHeight="14.5" x14ac:dyDescent="0.35"/>
  <cols>
    <col min="1" max="1" width="12.81640625" bestFit="1" customWidth="1"/>
    <col min="2" max="11" width="7.81640625" customWidth="1"/>
  </cols>
  <sheetData>
    <row r="1" spans="1:11" ht="15" thickBot="1" x14ac:dyDescent="0.4">
      <c r="A1" s="201"/>
      <c r="B1" s="207" t="s">
        <v>234</v>
      </c>
      <c r="C1" s="207"/>
      <c r="D1" s="207" t="s">
        <v>235</v>
      </c>
      <c r="E1" s="207"/>
      <c r="F1" s="207" t="s">
        <v>236</v>
      </c>
      <c r="G1" s="207"/>
      <c r="H1" s="207" t="s">
        <v>237</v>
      </c>
      <c r="I1" s="207"/>
      <c r="J1" s="205" t="s">
        <v>302</v>
      </c>
      <c r="K1" s="206"/>
    </row>
    <row r="2" spans="1:11" ht="15" thickBot="1" x14ac:dyDescent="0.4">
      <c r="A2" s="201"/>
      <c r="B2" s="148">
        <v>2015</v>
      </c>
      <c r="C2" s="148">
        <v>2020</v>
      </c>
      <c r="D2" s="148">
        <v>2015</v>
      </c>
      <c r="E2" s="148">
        <v>2020</v>
      </c>
      <c r="F2" s="148">
        <v>2015</v>
      </c>
      <c r="G2" s="148">
        <v>2020</v>
      </c>
      <c r="H2" s="148">
        <v>2015</v>
      </c>
      <c r="I2" s="148">
        <v>2020</v>
      </c>
      <c r="J2" s="149">
        <v>2015</v>
      </c>
      <c r="K2" s="149">
        <v>2020</v>
      </c>
    </row>
    <row r="3" spans="1:11" ht="15" thickBot="1" x14ac:dyDescent="0.4">
      <c r="A3" s="150" t="s">
        <v>194</v>
      </c>
      <c r="B3" s="151">
        <v>70.5</v>
      </c>
      <c r="C3" s="151">
        <v>67.400000000000006</v>
      </c>
      <c r="D3" s="151">
        <v>42.9</v>
      </c>
      <c r="E3" s="151">
        <v>42.4</v>
      </c>
      <c r="F3" s="151">
        <v>6.4</v>
      </c>
      <c r="G3" s="151">
        <v>6</v>
      </c>
      <c r="H3" s="152">
        <v>0.8</v>
      </c>
      <c r="I3" s="152">
        <v>0.7</v>
      </c>
      <c r="J3" s="153">
        <v>0.62</v>
      </c>
      <c r="K3" s="153">
        <v>0.55000000000000004</v>
      </c>
    </row>
    <row r="4" spans="1:11" ht="15" thickBot="1" x14ac:dyDescent="0.4">
      <c r="A4" s="154" t="s">
        <v>155</v>
      </c>
      <c r="B4" s="155">
        <v>88.1</v>
      </c>
      <c r="C4" s="155">
        <v>79.3</v>
      </c>
      <c r="D4" s="156">
        <v>45.4</v>
      </c>
      <c r="E4" s="156">
        <v>34.9</v>
      </c>
      <c r="F4" s="156">
        <v>6.5</v>
      </c>
      <c r="G4" s="156">
        <v>4.4000000000000004</v>
      </c>
      <c r="H4" s="156">
        <v>0.5</v>
      </c>
      <c r="I4" s="156">
        <v>0.4</v>
      </c>
      <c r="J4" s="152">
        <v>0.6</v>
      </c>
      <c r="K4" s="152">
        <v>0.39</v>
      </c>
    </row>
    <row r="5" spans="1:11" ht="15" thickBot="1" x14ac:dyDescent="0.4">
      <c r="A5" s="150" t="s">
        <v>136</v>
      </c>
      <c r="B5" s="157">
        <v>83.9</v>
      </c>
      <c r="C5" s="157">
        <v>82.2</v>
      </c>
      <c r="D5" s="157">
        <v>53.9</v>
      </c>
      <c r="E5" s="157">
        <v>50.7</v>
      </c>
      <c r="F5" s="156">
        <v>13.1</v>
      </c>
      <c r="G5" s="156">
        <v>6.8</v>
      </c>
      <c r="H5" s="156">
        <v>0.9</v>
      </c>
      <c r="I5" s="156">
        <v>0.5</v>
      </c>
      <c r="J5" s="156">
        <v>1.1399999999999999</v>
      </c>
      <c r="K5" s="156">
        <v>0.63</v>
      </c>
    </row>
    <row r="6" spans="1:11" ht="15" thickBot="1" x14ac:dyDescent="0.4">
      <c r="A6" s="154" t="s">
        <v>137</v>
      </c>
      <c r="B6" s="158">
        <v>42.2</v>
      </c>
      <c r="C6" s="158">
        <v>41.1</v>
      </c>
      <c r="D6" s="152">
        <v>26.5</v>
      </c>
      <c r="E6" s="152">
        <v>23</v>
      </c>
      <c r="F6" s="156">
        <v>4.5</v>
      </c>
      <c r="G6" s="156">
        <v>3</v>
      </c>
      <c r="H6" s="156">
        <v>0.7</v>
      </c>
      <c r="I6" s="156">
        <v>0.2</v>
      </c>
      <c r="J6" s="159">
        <v>0.3</v>
      </c>
      <c r="K6" s="159">
        <v>0.13</v>
      </c>
    </row>
    <row r="7" spans="1:11" ht="15" thickBot="1" x14ac:dyDescent="0.4">
      <c r="A7" s="160" t="s">
        <v>146</v>
      </c>
      <c r="B7" s="152">
        <v>55.4</v>
      </c>
      <c r="C7" s="152">
        <v>48.2</v>
      </c>
      <c r="D7" s="152">
        <v>28.7</v>
      </c>
      <c r="E7" s="152">
        <v>24.2</v>
      </c>
      <c r="F7" s="152">
        <v>4</v>
      </c>
      <c r="G7" s="152">
        <v>3.3</v>
      </c>
      <c r="H7" s="156">
        <v>0.6</v>
      </c>
      <c r="I7" s="156">
        <v>0.4</v>
      </c>
      <c r="J7" s="159">
        <v>0.32</v>
      </c>
      <c r="K7" s="159">
        <v>0.2</v>
      </c>
    </row>
    <row r="8" spans="1:11" ht="15" thickBot="1" x14ac:dyDescent="0.4">
      <c r="A8" s="161" t="s">
        <v>148</v>
      </c>
      <c r="B8" s="158">
        <v>69.5</v>
      </c>
      <c r="C8" s="158">
        <v>65.7</v>
      </c>
      <c r="D8" s="158">
        <v>33.200000000000003</v>
      </c>
      <c r="E8" s="158">
        <v>30.3</v>
      </c>
      <c r="F8" s="158">
        <v>3.9</v>
      </c>
      <c r="G8" s="158">
        <v>3.7</v>
      </c>
      <c r="H8" s="156">
        <v>0.7</v>
      </c>
      <c r="I8" s="156">
        <v>0.3</v>
      </c>
      <c r="J8" s="159">
        <v>0.43</v>
      </c>
      <c r="K8" s="159">
        <v>0.26</v>
      </c>
    </row>
    <row r="9" spans="1:11" ht="15" thickBot="1" x14ac:dyDescent="0.4">
      <c r="A9" s="162" t="s">
        <v>173</v>
      </c>
      <c r="B9" s="157">
        <v>90.6</v>
      </c>
      <c r="C9" s="157">
        <v>85.9</v>
      </c>
      <c r="D9" s="157">
        <v>83.7</v>
      </c>
      <c r="E9" s="157">
        <v>82.8</v>
      </c>
      <c r="F9" s="156">
        <v>6.9</v>
      </c>
      <c r="G9" s="156">
        <v>5.3</v>
      </c>
      <c r="H9" s="156">
        <v>0.7</v>
      </c>
      <c r="I9" s="156" t="s">
        <v>238</v>
      </c>
      <c r="J9" s="157">
        <v>1.05</v>
      </c>
      <c r="K9" s="157" t="s">
        <v>303</v>
      </c>
    </row>
    <row r="10" spans="1:11" ht="15" thickBot="1" x14ac:dyDescent="0.4">
      <c r="A10" s="154" t="s">
        <v>139</v>
      </c>
      <c r="B10" s="152">
        <v>86.6</v>
      </c>
      <c r="C10" s="152">
        <v>71</v>
      </c>
      <c r="D10" s="156">
        <v>34.6</v>
      </c>
      <c r="E10" s="156">
        <v>25.5</v>
      </c>
      <c r="F10" s="156">
        <v>5.5</v>
      </c>
      <c r="G10" s="156">
        <v>2.2000000000000002</v>
      </c>
      <c r="H10" s="156">
        <v>1.5</v>
      </c>
      <c r="I10" s="156">
        <v>0.3</v>
      </c>
      <c r="J10" s="156">
        <v>0.91</v>
      </c>
      <c r="K10" s="156">
        <v>0.22</v>
      </c>
    </row>
    <row r="11" spans="1:11" ht="15" thickBot="1" x14ac:dyDescent="0.4">
      <c r="A11" s="150" t="s">
        <v>141</v>
      </c>
      <c r="B11" s="157">
        <v>86.1</v>
      </c>
      <c r="C11" s="157">
        <v>79.8</v>
      </c>
      <c r="D11" s="157">
        <v>31.9</v>
      </c>
      <c r="E11" s="157">
        <v>31.3</v>
      </c>
      <c r="F11" s="156">
        <v>8.8000000000000007</v>
      </c>
      <c r="G11" s="156">
        <v>4.5999999999999996</v>
      </c>
      <c r="H11" s="156">
        <v>0.8</v>
      </c>
      <c r="I11" s="156">
        <v>0.5</v>
      </c>
      <c r="J11" s="152">
        <v>0.7</v>
      </c>
      <c r="K11" s="152">
        <v>0.41</v>
      </c>
    </row>
    <row r="12" spans="1:11" ht="15" thickBot="1" x14ac:dyDescent="0.4">
      <c r="A12" s="154" t="s">
        <v>161</v>
      </c>
      <c r="B12" s="156">
        <v>83.1</v>
      </c>
      <c r="C12" s="156">
        <v>61</v>
      </c>
      <c r="D12" s="156">
        <v>43.8</v>
      </c>
      <c r="E12" s="156">
        <v>29.1</v>
      </c>
      <c r="F12" s="156">
        <v>5.0999999999999996</v>
      </c>
      <c r="G12" s="156">
        <v>3.5</v>
      </c>
      <c r="H12" s="156">
        <v>0.5</v>
      </c>
      <c r="I12" s="156">
        <v>0.3</v>
      </c>
      <c r="J12" s="152">
        <v>0.52</v>
      </c>
      <c r="K12" s="152">
        <v>0.24</v>
      </c>
    </row>
    <row r="13" spans="1:11" ht="15" thickBot="1" x14ac:dyDescent="0.4">
      <c r="A13" s="150" t="s">
        <v>145</v>
      </c>
      <c r="B13" s="157">
        <v>78.900000000000006</v>
      </c>
      <c r="C13" s="157">
        <v>75.900000000000006</v>
      </c>
      <c r="D13" s="157">
        <v>48.3</v>
      </c>
      <c r="E13" s="157">
        <v>46.6</v>
      </c>
      <c r="F13" s="152">
        <v>8.3000000000000007</v>
      </c>
      <c r="G13" s="152">
        <v>7.3</v>
      </c>
      <c r="H13" s="157">
        <v>1.4</v>
      </c>
      <c r="I13" s="157">
        <v>1.3</v>
      </c>
      <c r="J13" s="159">
        <v>1.07</v>
      </c>
      <c r="K13" s="159">
        <v>0.94</v>
      </c>
    </row>
    <row r="14" spans="1:11" ht="15" thickBot="1" x14ac:dyDescent="0.4">
      <c r="A14" s="161" t="s">
        <v>140</v>
      </c>
      <c r="B14" s="158">
        <v>77.3</v>
      </c>
      <c r="C14" s="158">
        <v>77.2</v>
      </c>
      <c r="D14" s="159">
        <v>38.1</v>
      </c>
      <c r="E14" s="159">
        <v>43.7</v>
      </c>
      <c r="F14" s="153">
        <v>5.5</v>
      </c>
      <c r="G14" s="153">
        <v>8.4</v>
      </c>
      <c r="H14" s="158">
        <v>0.7</v>
      </c>
      <c r="I14" s="158">
        <v>0.7</v>
      </c>
      <c r="J14" s="153">
        <v>0.55000000000000004</v>
      </c>
      <c r="K14" s="153">
        <v>0.7</v>
      </c>
    </row>
    <row r="15" spans="1:11" ht="15" thickBot="1" x14ac:dyDescent="0.4">
      <c r="A15" s="162" t="s">
        <v>143</v>
      </c>
      <c r="B15" s="152">
        <v>21.7</v>
      </c>
      <c r="C15" s="152">
        <v>17.8</v>
      </c>
      <c r="D15" s="156">
        <v>18.5</v>
      </c>
      <c r="E15" s="156">
        <v>11.8</v>
      </c>
      <c r="F15" s="156">
        <v>3</v>
      </c>
      <c r="G15" s="156">
        <v>1.6</v>
      </c>
      <c r="H15" s="156">
        <v>0.6</v>
      </c>
      <c r="I15" s="156">
        <v>0.1</v>
      </c>
      <c r="J15" s="159">
        <v>0.14000000000000001</v>
      </c>
      <c r="K15" s="159">
        <v>0.03</v>
      </c>
    </row>
    <row r="16" spans="1:11" ht="15" thickBot="1" x14ac:dyDescent="0.4">
      <c r="A16" s="161" t="s">
        <v>152</v>
      </c>
      <c r="B16" s="152">
        <v>43.8</v>
      </c>
      <c r="C16" s="152">
        <v>37.700000000000003</v>
      </c>
      <c r="D16" s="158">
        <v>19.399999999999999</v>
      </c>
      <c r="E16" s="158">
        <v>18.100000000000001</v>
      </c>
      <c r="F16" s="158">
        <v>3</v>
      </c>
      <c r="G16" s="158" t="s">
        <v>239</v>
      </c>
      <c r="H16" s="156">
        <v>1.4</v>
      </c>
      <c r="I16" s="156" t="s">
        <v>240</v>
      </c>
      <c r="J16" s="157">
        <v>0.39</v>
      </c>
      <c r="K16" s="157" t="s">
        <v>304</v>
      </c>
    </row>
    <row r="17" spans="1:11" ht="15" thickBot="1" x14ac:dyDescent="0.4">
      <c r="A17" s="160" t="s">
        <v>142</v>
      </c>
      <c r="B17" s="152">
        <v>77.400000000000006</v>
      </c>
      <c r="C17" s="152">
        <v>68.400000000000006</v>
      </c>
      <c r="D17" s="156">
        <v>49.7</v>
      </c>
      <c r="E17" s="156">
        <v>37.1</v>
      </c>
      <c r="F17" s="156">
        <v>11.9</v>
      </c>
      <c r="G17" s="156">
        <v>7.8</v>
      </c>
      <c r="H17" s="156">
        <v>0.8</v>
      </c>
      <c r="I17" s="156">
        <v>0.4</v>
      </c>
      <c r="J17" s="156">
        <v>0.95</v>
      </c>
      <c r="K17" s="156">
        <v>0.45</v>
      </c>
    </row>
    <row r="18" spans="1:11" ht="15" thickBot="1" x14ac:dyDescent="0.4">
      <c r="A18" s="161" t="s">
        <v>147</v>
      </c>
      <c r="B18" s="159">
        <v>60.2</v>
      </c>
      <c r="C18" s="159">
        <v>68.900000000000006</v>
      </c>
      <c r="D18" s="157">
        <v>45.9</v>
      </c>
      <c r="E18" s="157">
        <v>44.6</v>
      </c>
      <c r="F18" s="153">
        <v>6.3</v>
      </c>
      <c r="G18" s="153">
        <v>8.5</v>
      </c>
      <c r="H18" s="153">
        <v>0.5</v>
      </c>
      <c r="I18" s="153">
        <v>0.7</v>
      </c>
      <c r="J18" s="153">
        <v>0.48</v>
      </c>
      <c r="K18" s="153">
        <v>0.67</v>
      </c>
    </row>
    <row r="19" spans="1:11" ht="15" thickBot="1" x14ac:dyDescent="0.4">
      <c r="A19" s="162" t="s">
        <v>149</v>
      </c>
      <c r="B19" s="157">
        <v>99.9</v>
      </c>
      <c r="C19" s="157">
        <v>96.8</v>
      </c>
      <c r="D19" s="159">
        <v>27.2</v>
      </c>
      <c r="E19" s="159">
        <v>30.7</v>
      </c>
      <c r="F19" s="156">
        <v>3.1</v>
      </c>
      <c r="G19" s="156">
        <v>2.4</v>
      </c>
      <c r="H19" s="156">
        <v>0.4</v>
      </c>
      <c r="I19" s="156">
        <v>0.3</v>
      </c>
      <c r="J19" s="153">
        <v>0.37</v>
      </c>
      <c r="K19" s="153">
        <v>0.33</v>
      </c>
    </row>
    <row r="20" spans="1:11" ht="15" thickBot="1" x14ac:dyDescent="0.4">
      <c r="A20" s="154" t="s">
        <v>150</v>
      </c>
      <c r="B20" s="152">
        <v>61.6</v>
      </c>
      <c r="C20" s="152">
        <v>54.1</v>
      </c>
      <c r="D20" s="158">
        <v>25.6</v>
      </c>
      <c r="E20" s="158">
        <v>26.4</v>
      </c>
      <c r="F20" s="159">
        <v>3.1</v>
      </c>
      <c r="G20" s="159">
        <v>3.6</v>
      </c>
      <c r="H20" s="156">
        <v>0.7</v>
      </c>
      <c r="I20" s="156">
        <v>0.2</v>
      </c>
      <c r="J20" s="159">
        <v>0.33</v>
      </c>
      <c r="K20" s="159">
        <v>0.18</v>
      </c>
    </row>
    <row r="21" spans="1:11" ht="15" thickBot="1" x14ac:dyDescent="0.4">
      <c r="A21" s="150" t="s">
        <v>151</v>
      </c>
      <c r="B21" s="157">
        <v>77.099999999999994</v>
      </c>
      <c r="C21" s="157">
        <v>76</v>
      </c>
      <c r="D21" s="157">
        <v>61.8</v>
      </c>
      <c r="E21" s="157">
        <v>56.9</v>
      </c>
      <c r="F21" s="156">
        <v>12.2</v>
      </c>
      <c r="G21" s="156">
        <v>9.1999999999999993</v>
      </c>
      <c r="H21" s="156">
        <v>0.8</v>
      </c>
      <c r="I21" s="156">
        <v>0.4</v>
      </c>
      <c r="J21" s="156">
        <v>1.08</v>
      </c>
      <c r="K21" s="156">
        <v>0.69</v>
      </c>
    </row>
    <row r="22" spans="1:11" ht="15" thickBot="1" x14ac:dyDescent="0.4">
      <c r="A22" s="154" t="s">
        <v>153</v>
      </c>
      <c r="B22" s="156">
        <v>61.6</v>
      </c>
      <c r="C22" s="156">
        <v>45.1</v>
      </c>
      <c r="D22" s="156">
        <v>35.799999999999997</v>
      </c>
      <c r="E22" s="156">
        <v>27.8</v>
      </c>
      <c r="F22" s="156">
        <v>7.8</v>
      </c>
      <c r="G22" s="156">
        <v>4</v>
      </c>
      <c r="H22" s="156">
        <v>1.2</v>
      </c>
      <c r="I22" s="156">
        <v>0.5</v>
      </c>
      <c r="J22" s="156">
        <v>0.74</v>
      </c>
      <c r="K22" s="156">
        <v>0.25</v>
      </c>
    </row>
    <row r="23" spans="1:11" ht="15" thickBot="1" x14ac:dyDescent="0.4">
      <c r="A23" s="150" t="s">
        <v>154</v>
      </c>
      <c r="B23" s="157">
        <v>85</v>
      </c>
      <c r="C23" s="157">
        <v>76.8</v>
      </c>
      <c r="D23" s="157">
        <v>41.4</v>
      </c>
      <c r="E23" s="157">
        <v>39.200000000000003</v>
      </c>
      <c r="F23" s="159">
        <v>9</v>
      </c>
      <c r="G23" s="159">
        <v>10.1</v>
      </c>
      <c r="H23" s="157">
        <v>1.3</v>
      </c>
      <c r="I23" s="157">
        <v>1.3</v>
      </c>
      <c r="J23" s="153">
        <v>1.05</v>
      </c>
      <c r="K23" s="153">
        <v>1.03</v>
      </c>
    </row>
    <row r="24" spans="1:11" ht="15" thickBot="1" x14ac:dyDescent="0.4">
      <c r="A24" s="161" t="s">
        <v>164</v>
      </c>
      <c r="B24" s="158">
        <v>61.9</v>
      </c>
      <c r="C24" s="158">
        <v>56.2</v>
      </c>
      <c r="D24" s="156">
        <v>22</v>
      </c>
      <c r="E24" s="156">
        <v>17</v>
      </c>
      <c r="F24" s="152">
        <v>2.6</v>
      </c>
      <c r="G24" s="152">
        <v>2.2000000000000002</v>
      </c>
      <c r="H24" s="158">
        <v>0.3</v>
      </c>
      <c r="I24" s="158" t="s">
        <v>165</v>
      </c>
      <c r="J24" s="158">
        <v>0.19</v>
      </c>
      <c r="K24" s="158" t="s">
        <v>165</v>
      </c>
    </row>
    <row r="25" spans="1:11" ht="15" thickBot="1" x14ac:dyDescent="0.4">
      <c r="A25" s="162" t="s">
        <v>163</v>
      </c>
      <c r="B25" s="157">
        <v>99.1</v>
      </c>
      <c r="C25" s="157">
        <v>93</v>
      </c>
      <c r="D25" s="157">
        <v>54.3</v>
      </c>
      <c r="E25" s="157">
        <v>51.9</v>
      </c>
      <c r="F25" s="159">
        <v>7.7</v>
      </c>
      <c r="G25" s="159">
        <v>8.6999999999999993</v>
      </c>
      <c r="H25" s="153">
        <v>0.9</v>
      </c>
      <c r="I25" s="153">
        <v>1.1000000000000001</v>
      </c>
      <c r="J25" s="153">
        <v>0.99</v>
      </c>
      <c r="K25" s="153">
        <v>1.08</v>
      </c>
    </row>
    <row r="26" spans="1:11" ht="15" thickBot="1" x14ac:dyDescent="0.4">
      <c r="A26" s="161" t="s">
        <v>156</v>
      </c>
      <c r="B26" s="158">
        <v>44.7</v>
      </c>
      <c r="C26" s="158">
        <v>40.9</v>
      </c>
      <c r="D26" s="156">
        <v>37.1</v>
      </c>
      <c r="E26" s="156">
        <v>28.8</v>
      </c>
      <c r="F26" s="156">
        <v>4.8</v>
      </c>
      <c r="G26" s="156">
        <v>3.1</v>
      </c>
      <c r="H26" s="156">
        <v>0.5</v>
      </c>
      <c r="I26" s="156">
        <v>0.2</v>
      </c>
      <c r="J26" s="159">
        <v>0.32</v>
      </c>
      <c r="K26" s="159">
        <v>0.15</v>
      </c>
    </row>
    <row r="27" spans="1:11" ht="15" thickBot="1" x14ac:dyDescent="0.4">
      <c r="A27" s="162" t="s">
        <v>157</v>
      </c>
      <c r="B27" s="157">
        <v>75</v>
      </c>
      <c r="C27" s="157">
        <v>75.599999999999994</v>
      </c>
      <c r="D27" s="157">
        <v>46.3</v>
      </c>
      <c r="E27" s="157">
        <v>42.6</v>
      </c>
      <c r="F27" s="156">
        <v>7.9</v>
      </c>
      <c r="G27" s="156">
        <v>6</v>
      </c>
      <c r="H27" s="156">
        <v>0.5</v>
      </c>
      <c r="I27" s="156">
        <v>0.2</v>
      </c>
      <c r="J27" s="152">
        <v>0.6</v>
      </c>
      <c r="K27" s="152">
        <v>0.39</v>
      </c>
    </row>
    <row r="28" spans="1:11" ht="15" thickBot="1" x14ac:dyDescent="0.4">
      <c r="A28" s="161" t="s">
        <v>158</v>
      </c>
      <c r="B28" s="156">
        <v>26.7</v>
      </c>
      <c r="C28" s="156">
        <v>17.5</v>
      </c>
      <c r="D28" s="152">
        <v>21.3</v>
      </c>
      <c r="E28" s="152">
        <v>17.399999999999999</v>
      </c>
      <c r="F28" s="156">
        <v>4.4000000000000004</v>
      </c>
      <c r="G28" s="156">
        <v>3.3</v>
      </c>
      <c r="H28" s="156">
        <v>0.3</v>
      </c>
      <c r="I28" s="156">
        <v>0.1</v>
      </c>
      <c r="J28" s="153">
        <v>0.14000000000000001</v>
      </c>
      <c r="K28" s="153">
        <v>0.06</v>
      </c>
    </row>
    <row r="29" spans="1:11" ht="15" thickBot="1" x14ac:dyDescent="0.4">
      <c r="A29" s="162" t="s">
        <v>241</v>
      </c>
      <c r="B29" s="157" t="s">
        <v>165</v>
      </c>
      <c r="C29" s="157">
        <v>49.2</v>
      </c>
      <c r="D29" s="157" t="s">
        <v>165</v>
      </c>
      <c r="E29" s="157">
        <v>24.8</v>
      </c>
      <c r="F29" s="157" t="s">
        <v>165</v>
      </c>
      <c r="G29" s="157">
        <v>2.5</v>
      </c>
      <c r="H29" s="157" t="s">
        <v>165</v>
      </c>
      <c r="I29" s="157">
        <v>0.2</v>
      </c>
      <c r="J29" s="157" t="s">
        <v>165</v>
      </c>
      <c r="K29" s="157">
        <v>0.15</v>
      </c>
    </row>
    <row r="30" spans="1:11" ht="15" thickBot="1" x14ac:dyDescent="0.4">
      <c r="A30" s="161" t="s">
        <v>160</v>
      </c>
      <c r="B30" s="152">
        <v>70</v>
      </c>
      <c r="C30" s="152">
        <v>58.9</v>
      </c>
      <c r="D30" s="152">
        <v>56.8</v>
      </c>
      <c r="E30" s="152">
        <v>48.7</v>
      </c>
      <c r="F30" s="152">
        <v>6.5</v>
      </c>
      <c r="G30" s="152">
        <v>5.3</v>
      </c>
      <c r="H30" s="152">
        <v>0.7</v>
      </c>
      <c r="I30" s="152">
        <v>0.6</v>
      </c>
      <c r="J30" s="152">
        <v>0.69</v>
      </c>
      <c r="K30" s="152">
        <v>0.49</v>
      </c>
    </row>
    <row r="31" spans="1:11" ht="15" thickBot="1" x14ac:dyDescent="0.4">
      <c r="A31" s="162" t="s">
        <v>159</v>
      </c>
      <c r="B31" s="157">
        <v>84.1</v>
      </c>
      <c r="C31" s="157">
        <v>78.400000000000006</v>
      </c>
      <c r="D31" s="152">
        <v>58.3</v>
      </c>
      <c r="E31" s="152">
        <v>47.2</v>
      </c>
      <c r="F31" s="156">
        <v>8.4</v>
      </c>
      <c r="G31" s="156">
        <v>6.3</v>
      </c>
      <c r="H31" s="152">
        <v>0.7</v>
      </c>
      <c r="I31" s="152">
        <v>0.6</v>
      </c>
      <c r="J31" s="152">
        <v>0.86</v>
      </c>
      <c r="K31" s="152">
        <v>0.61</v>
      </c>
    </row>
    <row r="32" spans="1:11" ht="15" thickBot="1" x14ac:dyDescent="0.4">
      <c r="A32" s="161" t="s">
        <v>144</v>
      </c>
      <c r="B32" s="152">
        <v>86</v>
      </c>
      <c r="C32" s="152">
        <v>73.2</v>
      </c>
      <c r="D32" s="159">
        <v>55.4</v>
      </c>
      <c r="E32" s="159">
        <v>65</v>
      </c>
      <c r="F32" s="156">
        <v>7.2</v>
      </c>
      <c r="G32" s="156">
        <v>2.5</v>
      </c>
      <c r="H32" s="156">
        <v>0.9</v>
      </c>
      <c r="I32" s="156">
        <v>0.2</v>
      </c>
      <c r="J32" s="156">
        <v>0.89</v>
      </c>
      <c r="K32" s="156">
        <v>0.42</v>
      </c>
    </row>
    <row r="33" spans="1:11" ht="15" thickBot="1" x14ac:dyDescent="0.4">
      <c r="A33" s="163" t="s">
        <v>249</v>
      </c>
      <c r="B33" s="157" t="s">
        <v>165</v>
      </c>
      <c r="C33" s="157">
        <v>91.5</v>
      </c>
      <c r="D33" s="157" t="s">
        <v>165</v>
      </c>
      <c r="E33" s="157">
        <v>50.5</v>
      </c>
      <c r="F33" s="157" t="s">
        <v>165</v>
      </c>
      <c r="G33" s="157">
        <v>6.2</v>
      </c>
      <c r="H33" s="157" t="s">
        <v>165</v>
      </c>
      <c r="I33" s="157">
        <v>0.6</v>
      </c>
      <c r="J33" s="157" t="s">
        <v>165</v>
      </c>
      <c r="K33" s="157">
        <v>0.7</v>
      </c>
    </row>
  </sheetData>
  <mergeCells count="6"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66CB-C153-4165-B5D6-7648C3752EDF}">
  <dimension ref="B1:I3"/>
  <sheetViews>
    <sheetView zoomScaleNormal="100" workbookViewId="0">
      <selection activeCell="I8" sqref="I8"/>
    </sheetView>
  </sheetViews>
  <sheetFormatPr defaultRowHeight="14.5" x14ac:dyDescent="0.35"/>
  <cols>
    <col min="7" max="7" width="9.54296875" bestFit="1" customWidth="1"/>
  </cols>
  <sheetData>
    <row r="1" spans="2:9" x14ac:dyDescent="0.35">
      <c r="C1" t="s">
        <v>234</v>
      </c>
      <c r="D1" t="s">
        <v>235</v>
      </c>
      <c r="E1" t="s">
        <v>236</v>
      </c>
      <c r="F1" t="s">
        <v>237</v>
      </c>
      <c r="G1" t="s">
        <v>302</v>
      </c>
    </row>
    <row r="2" spans="2:9" x14ac:dyDescent="0.35">
      <c r="B2" s="97" t="s">
        <v>192</v>
      </c>
      <c r="C2" s="98">
        <v>0.70570570570570568</v>
      </c>
      <c r="D2" s="99">
        <v>0.51254480286738346</v>
      </c>
      <c r="E2" s="100">
        <v>0.48854961832061072</v>
      </c>
      <c r="F2" s="101">
        <v>0.53333333333333321</v>
      </c>
      <c r="G2" s="95">
        <v>0.62452276622021341</v>
      </c>
      <c r="H2" s="95"/>
      <c r="I2" s="95"/>
    </row>
    <row r="3" spans="2:9" x14ac:dyDescent="0.35">
      <c r="B3" s="97" t="s">
        <v>193</v>
      </c>
      <c r="C3" s="98">
        <v>0.67467467467467468</v>
      </c>
      <c r="D3" s="99">
        <v>0.50657108721624844</v>
      </c>
      <c r="E3" s="99">
        <v>0.4580152671755725</v>
      </c>
      <c r="F3" s="99">
        <v>0.46666666666666656</v>
      </c>
      <c r="G3" s="95">
        <v>0.55118830742605207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F662-53CA-4B1A-A857-352F6A0922AC}">
  <dimension ref="C11:H14"/>
  <sheetViews>
    <sheetView zoomScaleNormal="100" workbookViewId="0">
      <selection activeCell="N24" sqref="N24"/>
    </sheetView>
  </sheetViews>
  <sheetFormatPr defaultRowHeight="14.5" x14ac:dyDescent="0.35"/>
  <cols>
    <col min="4" max="7" width="9.54296875" bestFit="1" customWidth="1"/>
  </cols>
  <sheetData>
    <row r="11" spans="3:8" x14ac:dyDescent="0.35">
      <c r="C11" s="93"/>
      <c r="D11" s="93" t="s">
        <v>234</v>
      </c>
      <c r="E11" s="93" t="s">
        <v>235</v>
      </c>
      <c r="F11" s="93" t="s">
        <v>236</v>
      </c>
      <c r="G11" s="93" t="s">
        <v>237</v>
      </c>
      <c r="H11" s="93" t="s">
        <v>302</v>
      </c>
    </row>
    <row r="12" spans="3:8" x14ac:dyDescent="0.35">
      <c r="C12" s="93" t="s">
        <v>155</v>
      </c>
      <c r="D12" s="94">
        <v>0.79379379379379367</v>
      </c>
      <c r="E12" s="94">
        <v>0.41696535244922339</v>
      </c>
      <c r="F12" s="94">
        <v>0.33587786259541991</v>
      </c>
      <c r="G12" s="94">
        <v>0.26666666666666666</v>
      </c>
      <c r="H12" s="95">
        <v>0.60341798655660395</v>
      </c>
    </row>
    <row r="13" spans="3:8" x14ac:dyDescent="0.35">
      <c r="C13" s="93" t="s">
        <v>194</v>
      </c>
      <c r="D13" s="94">
        <v>0.67467467467467468</v>
      </c>
      <c r="E13" s="94">
        <v>0.50657108721624844</v>
      </c>
      <c r="F13" s="94">
        <v>0.4580152671755725</v>
      </c>
      <c r="G13" s="94">
        <v>0.46666666666666656</v>
      </c>
      <c r="H13" s="95">
        <v>0.386139857697675</v>
      </c>
    </row>
    <row r="14" spans="3:8" x14ac:dyDescent="0.35">
      <c r="H14" s="95">
        <v>0.55118830742605207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3C7C-BB64-48EF-AD1B-4021909DD23A}">
  <dimension ref="C5:H8"/>
  <sheetViews>
    <sheetView zoomScaleNormal="100" workbookViewId="0">
      <selection activeCell="I22" sqref="I22"/>
    </sheetView>
  </sheetViews>
  <sheetFormatPr defaultRowHeight="14.5" x14ac:dyDescent="0.35"/>
  <sheetData>
    <row r="5" spans="3:8" x14ac:dyDescent="0.35">
      <c r="D5" s="97" t="s">
        <v>234</v>
      </c>
      <c r="E5" s="102" t="s">
        <v>235</v>
      </c>
      <c r="F5" s="103" t="s">
        <v>236</v>
      </c>
      <c r="G5" s="104" t="s">
        <v>237</v>
      </c>
      <c r="H5" s="105" t="s">
        <v>302</v>
      </c>
    </row>
    <row r="6" spans="3:8" x14ac:dyDescent="0.35">
      <c r="C6" s="97" t="s">
        <v>192</v>
      </c>
      <c r="D6" s="98">
        <v>0.8398398398398399</v>
      </c>
      <c r="E6" s="99">
        <v>0.64396654719235358</v>
      </c>
      <c r="F6" s="100">
        <v>1</v>
      </c>
      <c r="G6" s="101">
        <v>0.59999999999999987</v>
      </c>
      <c r="H6" s="95">
        <v>1.1443496064762491</v>
      </c>
    </row>
    <row r="7" spans="3:8" x14ac:dyDescent="0.35">
      <c r="C7" s="97" t="s">
        <v>136</v>
      </c>
      <c r="D7" s="98">
        <v>0.82282282282282282</v>
      </c>
      <c r="E7" s="99">
        <v>0.60573476702508966</v>
      </c>
      <c r="F7" s="100">
        <v>0.51908396946564883</v>
      </c>
      <c r="G7" s="101">
        <v>0.33333333333333326</v>
      </c>
      <c r="H7" s="95">
        <v>0.63007093114619994</v>
      </c>
    </row>
    <row r="8" spans="3:8" x14ac:dyDescent="0.35">
      <c r="C8" s="97" t="s">
        <v>194</v>
      </c>
      <c r="D8" s="98">
        <v>0.67467467467467468</v>
      </c>
      <c r="E8" s="99">
        <v>0.50657108721624844</v>
      </c>
      <c r="F8" s="99">
        <v>0.4580152671755725</v>
      </c>
      <c r="G8" s="99">
        <v>0.46666666666666656</v>
      </c>
      <c r="H8" s="95">
        <v>0.55118830742605207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2039-0922-4A20-B32C-23F5159E2F32}">
  <dimension ref="B1:G4"/>
  <sheetViews>
    <sheetView zoomScaleNormal="100" workbookViewId="0">
      <selection activeCell="E16" sqref="E16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0.42242242242242245</v>
      </c>
      <c r="D2" s="99">
        <v>0.31660692951015529</v>
      </c>
      <c r="E2" s="100">
        <v>0.34351145038167941</v>
      </c>
      <c r="F2" s="101">
        <v>0.46666666666666656</v>
      </c>
      <c r="G2" s="95">
        <v>0.29996788949245462</v>
      </c>
    </row>
    <row r="3" spans="2:7" x14ac:dyDescent="0.35">
      <c r="B3" s="97" t="s">
        <v>137</v>
      </c>
      <c r="C3" s="98">
        <v>0.41141141141141141</v>
      </c>
      <c r="D3" s="99">
        <v>0.27479091995221028</v>
      </c>
      <c r="E3" s="100">
        <v>0.22900763358778625</v>
      </c>
      <c r="F3" s="101">
        <v>0.13333333333333328</v>
      </c>
      <c r="G3" s="95">
        <v>0.13068527226506924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99">
        <v>0.4580152671755725</v>
      </c>
      <c r="F4" s="99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A9202-5F5F-4193-ADF5-3E708DF71A73}">
  <dimension ref="B1:G4"/>
  <sheetViews>
    <sheetView zoomScaleNormal="100" workbookViewId="0">
      <selection activeCell="F19" sqref="F19"/>
    </sheetView>
  </sheetViews>
  <sheetFormatPr defaultRowHeight="14.5" x14ac:dyDescent="0.35"/>
  <cols>
    <col min="3" max="3" width="8.7265625" bestFit="1" customWidth="1"/>
    <col min="4" max="4" width="11.26953125" bestFit="1" customWidth="1"/>
    <col min="5" max="5" width="8" bestFit="1" customWidth="1"/>
    <col min="6" max="6" width="10.81640625" bestFit="1" customWidth="1"/>
    <col min="7" max="7" width="5.81640625" bestFit="1" customWidth="1"/>
  </cols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0.69569569569569567</v>
      </c>
      <c r="D2" s="99">
        <v>0.39665471923536444</v>
      </c>
      <c r="E2" s="100">
        <v>0.29770992366412213</v>
      </c>
      <c r="F2" s="101">
        <v>0.28244274809160308</v>
      </c>
      <c r="G2" s="95">
        <v>0.42881415803429168</v>
      </c>
    </row>
    <row r="3" spans="2:7" x14ac:dyDescent="0.35">
      <c r="B3" s="97" t="s">
        <v>148</v>
      </c>
      <c r="C3" s="98">
        <v>0.6576576576576576</v>
      </c>
      <c r="D3" s="99">
        <v>0.36200716845878134</v>
      </c>
      <c r="E3" s="100">
        <v>0.28244274809160308</v>
      </c>
      <c r="F3" s="101">
        <v>0.19999999999999993</v>
      </c>
      <c r="G3" s="95">
        <v>0.2641715835510467</v>
      </c>
    </row>
    <row r="4" spans="2:7" x14ac:dyDescent="0.35">
      <c r="B4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9375-A4BD-4803-A34F-4713061B4941}">
  <dimension ref="B2:W22"/>
  <sheetViews>
    <sheetView zoomScaleNormal="100" workbookViewId="0">
      <selection activeCell="G22" sqref="G22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>
        <v>0.90690690690690678</v>
      </c>
      <c r="D3" s="99">
        <v>1</v>
      </c>
      <c r="E3" s="100">
        <v>0.52671755725190839</v>
      </c>
      <c r="F3" s="101">
        <v>0.46666666666666656</v>
      </c>
      <c r="G3" s="95">
        <v>1.0513246070497977</v>
      </c>
    </row>
    <row r="4" spans="2:7" x14ac:dyDescent="0.35">
      <c r="B4" s="97" t="s">
        <v>173</v>
      </c>
      <c r="C4" s="98">
        <v>0.85985985985985991</v>
      </c>
      <c r="D4" s="106">
        <v>0.98924731182795689</v>
      </c>
      <c r="E4" s="100">
        <v>0.40458015267175573</v>
      </c>
      <c r="F4" s="101">
        <v>0.2</v>
      </c>
      <c r="G4" s="95">
        <v>0.75186594293546594</v>
      </c>
    </row>
    <row r="5" spans="2:7" x14ac:dyDescent="0.35">
      <c r="B5" s="97" t="s">
        <v>194</v>
      </c>
      <c r="C5" s="98">
        <v>0.67467467467467468</v>
      </c>
      <c r="D5" s="106">
        <v>0.50657108721624844</v>
      </c>
      <c r="E5" s="100">
        <v>0.4580152671755725</v>
      </c>
      <c r="F5" s="101">
        <v>0.46666666666666656</v>
      </c>
      <c r="G5" s="95">
        <v>0.55118830742605207</v>
      </c>
    </row>
    <row r="22" spans="23:23" x14ac:dyDescent="0.35">
      <c r="W22" t="s">
        <v>305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EC6BB-C41A-4ECB-97C0-444D166246BD}">
  <dimension ref="B1:G4"/>
  <sheetViews>
    <sheetView topLeftCell="B1" zoomScaleNormal="100" workbookViewId="0">
      <selection activeCell="O23" sqref="O23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93" t="s">
        <v>302</v>
      </c>
    </row>
    <row r="2" spans="2:7" x14ac:dyDescent="0.35">
      <c r="B2" s="97" t="s">
        <v>192</v>
      </c>
      <c r="C2" s="98">
        <v>0.77377377377377365</v>
      </c>
      <c r="D2" s="99">
        <v>0.45519713261648748</v>
      </c>
      <c r="E2" s="100">
        <v>0.41984732824427484</v>
      </c>
      <c r="F2" s="101">
        <v>0.46666666666666656</v>
      </c>
      <c r="G2" s="95">
        <v>0.55017804200545173</v>
      </c>
    </row>
    <row r="3" spans="2:7" x14ac:dyDescent="0.35">
      <c r="B3" s="97" t="s">
        <v>140</v>
      </c>
      <c r="C3" s="98">
        <v>0.77277277277277279</v>
      </c>
      <c r="D3" s="99">
        <v>0.52210274790919953</v>
      </c>
      <c r="E3" s="100">
        <v>0.6412213740458016</v>
      </c>
      <c r="F3" s="101">
        <v>0.46666666666666662</v>
      </c>
      <c r="G3" s="95">
        <v>0.69905708238175157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1FE6-E7E7-4739-8D0F-BC2ABC07F1A7}">
  <dimension ref="B1:G4"/>
  <sheetViews>
    <sheetView zoomScaleNormal="100" workbookViewId="0">
      <selection activeCell="J23" sqref="J23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0.86686686686686676</v>
      </c>
      <c r="D2" s="99">
        <v>0.41338112305854241</v>
      </c>
      <c r="E2" s="100">
        <v>0.41984732824427484</v>
      </c>
      <c r="F2" s="101">
        <v>1</v>
      </c>
      <c r="G2" s="95">
        <v>0.90930877707077684</v>
      </c>
    </row>
    <row r="3" spans="2:7" x14ac:dyDescent="0.35">
      <c r="B3" s="97" t="s">
        <v>139</v>
      </c>
      <c r="C3" s="98">
        <v>0.71071071071071068</v>
      </c>
      <c r="D3" s="99">
        <v>0.30465949820788529</v>
      </c>
      <c r="E3" s="100">
        <v>0.16793893129770995</v>
      </c>
      <c r="F3" s="101">
        <v>0.2</v>
      </c>
      <c r="G3" s="95">
        <v>0.2217094437182538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D7AD-A761-4845-8D8A-B83B9A734718}">
  <dimension ref="B2:G5"/>
  <sheetViews>
    <sheetView zoomScaleNormal="100" workbookViewId="0">
      <selection activeCell="J25" sqref="J25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>
        <v>0.86186186186186176</v>
      </c>
      <c r="D3" s="99">
        <v>0.38112305854241335</v>
      </c>
      <c r="E3" s="100">
        <v>0.67175572519083981</v>
      </c>
      <c r="F3" s="101">
        <v>0.53333333333333333</v>
      </c>
      <c r="G3" s="95">
        <v>0.70121320258670117</v>
      </c>
    </row>
    <row r="4" spans="2:7" x14ac:dyDescent="0.35">
      <c r="B4" s="97" t="s">
        <v>141</v>
      </c>
      <c r="C4" s="98">
        <v>0.79879879879879867</v>
      </c>
      <c r="D4" s="99">
        <v>0.37395459976105139</v>
      </c>
      <c r="E4" s="100">
        <v>0.35114503816793891</v>
      </c>
      <c r="F4" s="101">
        <v>0.33333333333333326</v>
      </c>
      <c r="G4" s="95">
        <v>0.4066706998114149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C9A24-871E-4EE1-B026-12DEB1E12258}">
  <dimension ref="B5:H8"/>
  <sheetViews>
    <sheetView zoomScaleNormal="100" workbookViewId="0">
      <selection activeCell="L25" sqref="L25"/>
    </sheetView>
  </sheetViews>
  <sheetFormatPr defaultRowHeight="14.5" x14ac:dyDescent="0.35"/>
  <sheetData>
    <row r="5" spans="2:8" x14ac:dyDescent="0.35">
      <c r="C5" s="97" t="s">
        <v>234</v>
      </c>
      <c r="D5" s="102" t="s">
        <v>235</v>
      </c>
      <c r="E5" s="103" t="s">
        <v>236</v>
      </c>
      <c r="F5" s="104" t="s">
        <v>237</v>
      </c>
      <c r="G5" s="105" t="s">
        <v>302</v>
      </c>
    </row>
    <row r="6" spans="2:8" x14ac:dyDescent="0.35">
      <c r="B6" s="97" t="s">
        <v>192</v>
      </c>
      <c r="C6" s="98">
        <v>0.21721721721721721</v>
      </c>
      <c r="D6" s="99">
        <v>0.22102747909199522</v>
      </c>
      <c r="E6" s="100">
        <v>0.22900763358778625</v>
      </c>
      <c r="F6" s="101">
        <v>0.4</v>
      </c>
      <c r="G6" s="95">
        <v>0.13855894710181649</v>
      </c>
      <c r="H6">
        <v>0.48</v>
      </c>
    </row>
    <row r="7" spans="2:8" x14ac:dyDescent="0.35">
      <c r="B7" s="97" t="s">
        <v>143</v>
      </c>
      <c r="C7" s="98">
        <v>0.17817817817817819</v>
      </c>
      <c r="D7" s="99">
        <v>0.14097968936678615</v>
      </c>
      <c r="E7" s="100">
        <v>0.12213740458015268</v>
      </c>
      <c r="F7" s="101">
        <v>6.6666666666666638E-2</v>
      </c>
      <c r="G7" s="95">
        <v>3.1179718209915112E-2</v>
      </c>
    </row>
    <row r="8" spans="2:8" x14ac:dyDescent="0.35">
      <c r="B8" s="97" t="s">
        <v>194</v>
      </c>
      <c r="C8" s="98">
        <v>0.67467467467467468</v>
      </c>
      <c r="D8" s="99">
        <v>0.50657108721624844</v>
      </c>
      <c r="E8" s="100">
        <v>0.4580152671755725</v>
      </c>
      <c r="F8" s="101">
        <v>0.46666666666666656</v>
      </c>
      <c r="G8" s="95">
        <v>0.55118830742605207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D927-DDD2-4A57-8F27-846768FF151B}">
  <dimension ref="C2:H4"/>
  <sheetViews>
    <sheetView workbookViewId="0">
      <selection activeCell="J24" sqref="J24"/>
    </sheetView>
  </sheetViews>
  <sheetFormatPr defaultRowHeight="14.5" x14ac:dyDescent="0.35"/>
  <sheetData>
    <row r="2" spans="3:8" x14ac:dyDescent="0.35">
      <c r="D2" s="97" t="s">
        <v>234</v>
      </c>
      <c r="E2" s="102" t="s">
        <v>235</v>
      </c>
      <c r="F2" s="103" t="s">
        <v>236</v>
      </c>
      <c r="G2" s="104" t="s">
        <v>237</v>
      </c>
      <c r="H2" s="105" t="s">
        <v>302</v>
      </c>
    </row>
    <row r="3" spans="3:8" x14ac:dyDescent="0.35">
      <c r="C3" s="97" t="s">
        <v>144</v>
      </c>
      <c r="D3" s="98">
        <v>0.73273273273273276</v>
      </c>
      <c r="E3" s="99">
        <v>0.77658303464755074</v>
      </c>
      <c r="F3" s="100">
        <v>0.19083969465648856</v>
      </c>
      <c r="G3" s="101">
        <v>0.13333333333333328</v>
      </c>
      <c r="H3" s="95">
        <v>0.42018683434864451</v>
      </c>
    </row>
    <row r="4" spans="3:8" x14ac:dyDescent="0.35">
      <c r="C4" s="97" t="s">
        <v>194</v>
      </c>
      <c r="D4" s="98">
        <v>0.67467467467467468</v>
      </c>
      <c r="E4" s="99">
        <v>0.50657108721624844</v>
      </c>
      <c r="F4" s="100">
        <v>0.4580152671755725</v>
      </c>
      <c r="G4" s="101">
        <v>0.46666666666666656</v>
      </c>
      <c r="H4" s="95">
        <v>0.55118830742605207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411E-26FC-40BD-85C6-B14779092985}">
  <dimension ref="B2:G5"/>
  <sheetViews>
    <sheetView zoomScaleNormal="100" workbookViewId="0">
      <selection activeCell="H16" sqref="H16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93" t="s">
        <v>302</v>
      </c>
    </row>
    <row r="3" spans="2:7" x14ac:dyDescent="0.35">
      <c r="B3" s="97" t="s">
        <v>192</v>
      </c>
      <c r="C3" s="98">
        <v>0.83183183183183174</v>
      </c>
      <c r="D3" s="99">
        <v>0.52329749103942647</v>
      </c>
      <c r="E3" s="100">
        <v>0.38931297709923662</v>
      </c>
      <c r="F3" s="101">
        <v>0.33333333333333337</v>
      </c>
      <c r="G3" s="95">
        <v>0.52303514217656866</v>
      </c>
    </row>
    <row r="4" spans="2:7" x14ac:dyDescent="0.35">
      <c r="B4" s="97" t="s">
        <v>161</v>
      </c>
      <c r="C4" s="98">
        <v>0.61061061061061062</v>
      </c>
      <c r="D4" s="99">
        <v>0.34767025089605735</v>
      </c>
      <c r="E4" s="100">
        <v>0.26717557251908397</v>
      </c>
      <c r="F4" s="101">
        <v>0.19999999999999993</v>
      </c>
      <c r="G4" s="95">
        <v>0.24036868957386617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98E3-4D2B-4EB4-832E-5698EE340808}">
  <dimension ref="B2:G5"/>
  <sheetViews>
    <sheetView zoomScaleNormal="100" workbookViewId="0">
      <selection activeCell="I24" sqref="I24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>
        <v>0.78978978978978975</v>
      </c>
      <c r="D3" s="99">
        <v>0.57706093189964147</v>
      </c>
      <c r="E3" s="100">
        <v>0.63358778625954204</v>
      </c>
      <c r="F3" s="101">
        <v>0.93333333333333313</v>
      </c>
      <c r="G3" s="95">
        <v>1.0749306640630614</v>
      </c>
    </row>
    <row r="4" spans="2:7" x14ac:dyDescent="0.35">
      <c r="B4" s="97" t="s">
        <v>145</v>
      </c>
      <c r="C4" s="98">
        <v>0.75975975975975973</v>
      </c>
      <c r="D4" s="99">
        <v>0.55675029868578252</v>
      </c>
      <c r="E4" s="100">
        <v>0.5572519083969466</v>
      </c>
      <c r="F4" s="101">
        <v>0.86666666666666659</v>
      </c>
      <c r="G4" s="95">
        <v>0.93732837601069297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0B0D-62BC-49BD-8B49-608F5A2A2DB9}">
  <dimension ref="B2:G6"/>
  <sheetViews>
    <sheetView workbookViewId="0">
      <selection activeCell="H25" sqref="H25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>
        <v>0.55455455455455449</v>
      </c>
      <c r="D3" s="99">
        <v>0.34289127837514932</v>
      </c>
      <c r="E3" s="100">
        <v>0.30534351145038169</v>
      </c>
      <c r="F3" s="101">
        <v>0.4</v>
      </c>
      <c r="G3" s="95">
        <v>0.31940538676336283</v>
      </c>
    </row>
    <row r="4" spans="2:7" x14ac:dyDescent="0.35">
      <c r="B4" s="97" t="s">
        <v>146</v>
      </c>
      <c r="C4" s="98">
        <v>0.48248248248248249</v>
      </c>
      <c r="D4" s="99">
        <v>0.28912783751493426</v>
      </c>
      <c r="E4" s="100">
        <v>0.25190839694656486</v>
      </c>
      <c r="F4" s="101">
        <v>0.26666666666666666</v>
      </c>
      <c r="G4" s="95">
        <v>0.20408520735387864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  <row r="6" spans="2:7" x14ac:dyDescent="0.35">
      <c r="C6" s="95">
        <f>C5-C4</f>
        <v>0.19219219219219219</v>
      </c>
      <c r="D6" s="95">
        <f t="shared" ref="D6:G6" si="0">D5-D4</f>
        <v>0.21744324970131418</v>
      </c>
      <c r="E6" s="95">
        <f t="shared" si="0"/>
        <v>0.20610687022900764</v>
      </c>
      <c r="F6" s="95">
        <f t="shared" si="0"/>
        <v>0.1999999999999999</v>
      </c>
      <c r="G6" s="95">
        <f t="shared" si="0"/>
        <v>0.34710310007217343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495F-57B6-46B4-9995-05E4FA08E951}">
  <dimension ref="A2:F5"/>
  <sheetViews>
    <sheetView zoomScaleNormal="100" workbookViewId="0">
      <selection activeCell="G20" sqref="G20"/>
    </sheetView>
  </sheetViews>
  <sheetFormatPr defaultRowHeight="14.5" x14ac:dyDescent="0.35"/>
  <sheetData>
    <row r="2" spans="1:6" x14ac:dyDescent="0.35">
      <c r="B2" s="97" t="s">
        <v>234</v>
      </c>
      <c r="C2" s="102" t="s">
        <v>235</v>
      </c>
      <c r="D2" s="103" t="s">
        <v>236</v>
      </c>
      <c r="E2" s="104" t="s">
        <v>237</v>
      </c>
      <c r="F2" s="105" t="s">
        <v>302</v>
      </c>
    </row>
    <row r="3" spans="1:6" x14ac:dyDescent="0.35">
      <c r="A3" s="97" t="s">
        <v>192</v>
      </c>
      <c r="B3" s="98">
        <v>0.43843843843843838</v>
      </c>
      <c r="C3" s="99">
        <v>0.23178016726403822</v>
      </c>
      <c r="D3" s="107">
        <v>0.22900763358778625</v>
      </c>
      <c r="E3" s="108">
        <v>0.93333333333333313</v>
      </c>
      <c r="F3" s="95">
        <v>0.38882521471921994</v>
      </c>
    </row>
    <row r="4" spans="1:6" x14ac:dyDescent="0.35">
      <c r="A4" s="97" t="s">
        <v>152</v>
      </c>
      <c r="B4" s="98">
        <v>0.37737737737737737</v>
      </c>
      <c r="C4" s="99">
        <v>0.21624850657108721</v>
      </c>
      <c r="D4" s="107">
        <v>0.27480916030534353</v>
      </c>
      <c r="E4" s="108">
        <v>0.53333333333333321</v>
      </c>
      <c r="F4" s="95">
        <v>0.24443359243855378</v>
      </c>
    </row>
    <row r="5" spans="1:6" x14ac:dyDescent="0.35">
      <c r="A5" t="s">
        <v>194</v>
      </c>
      <c r="B5" s="98">
        <v>0.67467467467467468</v>
      </c>
      <c r="C5" s="99">
        <v>0.50657108721624844</v>
      </c>
      <c r="D5" s="107">
        <v>0.4580152671755725</v>
      </c>
      <c r="E5" s="108">
        <v>0.46666666666666656</v>
      </c>
      <c r="F5" s="95">
        <v>0.55118830742605207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16B4-DA94-4160-BF0A-36B712B7A451}">
  <dimension ref="B1:G4"/>
  <sheetViews>
    <sheetView workbookViewId="0">
      <selection activeCell="S6" sqref="S6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0.77477477477477474</v>
      </c>
      <c r="D2" s="99">
        <v>0.59378733572281961</v>
      </c>
      <c r="E2" s="100">
        <v>0.90839694656488557</v>
      </c>
      <c r="F2" s="101">
        <v>0.53333333333333344</v>
      </c>
      <c r="G2" s="95">
        <v>0.94856881834637741</v>
      </c>
    </row>
    <row r="3" spans="2:7" x14ac:dyDescent="0.35">
      <c r="B3" s="97" t="s">
        <v>142</v>
      </c>
      <c r="C3" s="98">
        <v>0.68468468468468469</v>
      </c>
      <c r="D3" s="99">
        <v>0.44324970131421743</v>
      </c>
      <c r="E3" s="100">
        <v>0.59541984732824427</v>
      </c>
      <c r="F3" s="101">
        <v>0.26666666666666655</v>
      </c>
      <c r="G3" s="95">
        <v>0.45438358000124385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79B46-955B-436D-ACB7-A0EECFBD5D14}">
  <dimension ref="B1:G7"/>
  <sheetViews>
    <sheetView workbookViewId="0">
      <selection activeCell="V12" sqref="V12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0.60260260260260257</v>
      </c>
      <c r="D2" s="99">
        <v>0.54838709677419351</v>
      </c>
      <c r="E2" s="100">
        <v>0.48091603053435117</v>
      </c>
      <c r="F2" s="101">
        <v>0.33333333333333326</v>
      </c>
      <c r="G2" s="95">
        <v>0.47768025761951716</v>
      </c>
    </row>
    <row r="3" spans="2:7" x14ac:dyDescent="0.35">
      <c r="B3" s="97" t="s">
        <v>147</v>
      </c>
      <c r="C3" s="98">
        <v>0.68968968968968969</v>
      </c>
      <c r="D3" s="99">
        <v>0.53285543608124253</v>
      </c>
      <c r="E3" s="100">
        <v>0.64885496183206104</v>
      </c>
      <c r="F3" s="101">
        <v>0.46666666666666656</v>
      </c>
      <c r="G3" s="95">
        <v>0.66895248235549376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  <row r="7" spans="2:7" x14ac:dyDescent="0.35">
      <c r="G7" s="109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76A5B-5802-474B-9CD2-1E8004AC57E7}">
  <dimension ref="B1:G6"/>
  <sheetViews>
    <sheetView workbookViewId="0">
      <selection activeCell="O25" sqref="O25"/>
    </sheetView>
  </sheetViews>
  <sheetFormatPr defaultRowHeight="14.5" x14ac:dyDescent="0.35"/>
  <cols>
    <col min="6" max="6" width="11.81640625" bestFit="1" customWidth="1"/>
  </cols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0.6166166166166166</v>
      </c>
      <c r="D2" s="99">
        <v>0.30585424133811229</v>
      </c>
      <c r="E2" s="100">
        <v>0.23664122137404581</v>
      </c>
      <c r="F2" s="101">
        <v>0.46666666666666662</v>
      </c>
      <c r="G2" s="95">
        <v>0.32957975988337052</v>
      </c>
    </row>
    <row r="3" spans="2:7" x14ac:dyDescent="0.35">
      <c r="B3" s="97" t="s">
        <v>150</v>
      </c>
      <c r="C3" s="98">
        <v>0.54154154154154155</v>
      </c>
      <c r="D3" s="99">
        <v>0.31541218637992829</v>
      </c>
      <c r="E3" s="100">
        <v>0.27480916030534353</v>
      </c>
      <c r="F3" s="101">
        <v>0.13333333333333328</v>
      </c>
      <c r="G3" s="95">
        <v>0.18316685998428314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  <row r="6" spans="2:7" x14ac:dyDescent="0.35">
      <c r="C6" s="110">
        <f>(C3-C2)/C2</f>
        <v>-0.12175324675324671</v>
      </c>
      <c r="D6" s="110">
        <f t="shared" ref="D6:F6" si="0">(D3-D2)/D2</f>
        <v>3.1249999999999993E-2</v>
      </c>
      <c r="E6" s="110">
        <f t="shared" si="0"/>
        <v>0.16129032258064518</v>
      </c>
      <c r="F6" s="110">
        <f t="shared" si="0"/>
        <v>-0.71428571428571441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3ED1C-1A97-4F89-8387-71F9FF7858DD}">
  <dimension ref="B2:G5"/>
  <sheetViews>
    <sheetView zoomScaleNormal="100" workbookViewId="0">
      <selection activeCell="N23" sqref="N23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>
        <v>0.7717717717717717</v>
      </c>
      <c r="D3" s="99">
        <v>0.73835125448028671</v>
      </c>
      <c r="E3" s="100">
        <v>0.93129770992366412</v>
      </c>
      <c r="F3" s="101">
        <v>0.53333333333333333</v>
      </c>
      <c r="G3" s="95">
        <v>1.082883605923908</v>
      </c>
    </row>
    <row r="4" spans="2:7" x14ac:dyDescent="0.35">
      <c r="B4" s="97" t="s">
        <v>151</v>
      </c>
      <c r="C4" s="98">
        <v>0.76076076076076071</v>
      </c>
      <c r="D4" s="99">
        <v>0.67980884109916362</v>
      </c>
      <c r="E4" s="100">
        <v>0.70229007633587781</v>
      </c>
      <c r="F4" s="101">
        <v>0.26666666666666655</v>
      </c>
      <c r="G4" s="95">
        <v>0.69237089196413182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76ED-655C-4E09-8EC2-6ABE361F25F5}">
  <dimension ref="B1:G4"/>
  <sheetViews>
    <sheetView zoomScaleNormal="100" workbookViewId="0">
      <selection activeCell="B4" sqref="B4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1</v>
      </c>
      <c r="D2" s="99">
        <v>0.3249701314217443</v>
      </c>
      <c r="E2" s="100">
        <v>0.23664122137404581</v>
      </c>
      <c r="F2" s="101">
        <v>0.26666666666666666</v>
      </c>
      <c r="G2" s="95">
        <v>0.36582122629894109</v>
      </c>
    </row>
    <row r="3" spans="2:7" x14ac:dyDescent="0.35">
      <c r="B3" s="97" t="s">
        <v>149</v>
      </c>
      <c r="C3" s="111">
        <v>0.96896896896896889</v>
      </c>
      <c r="D3" s="99">
        <v>0.36678614097968937</v>
      </c>
      <c r="E3" s="100">
        <v>0.18320610687022901</v>
      </c>
      <c r="F3" s="101">
        <v>0.19999999999999996</v>
      </c>
      <c r="G3" s="95">
        <v>0.32651843248393997</v>
      </c>
    </row>
    <row r="4" spans="2:7" x14ac:dyDescent="0.35">
      <c r="B4" s="97" t="s">
        <v>194</v>
      </c>
      <c r="C4" s="111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E456-6584-486C-9AAF-2CC8B53B41D4}">
  <dimension ref="B2:G7"/>
  <sheetViews>
    <sheetView workbookViewId="0">
      <selection activeCell="L21" sqref="L21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93" t="s">
        <v>302</v>
      </c>
    </row>
    <row r="3" spans="2:7" x14ac:dyDescent="0.35">
      <c r="B3" s="97" t="s">
        <v>192</v>
      </c>
      <c r="C3" s="98">
        <v>0.61961961961961953</v>
      </c>
      <c r="D3" s="99">
        <v>0.26284348864994023</v>
      </c>
      <c r="E3" s="100">
        <v>0.19847328244274812</v>
      </c>
      <c r="F3" s="101">
        <v>0.19999999999999996</v>
      </c>
      <c r="G3" s="95">
        <v>0.18932448641515004</v>
      </c>
    </row>
    <row r="4" spans="2:7" x14ac:dyDescent="0.35">
      <c r="B4" s="97" t="s">
        <v>164</v>
      </c>
      <c r="C4" s="98">
        <v>0.56256256256256254</v>
      </c>
      <c r="D4" s="99">
        <v>0.2031063321385902</v>
      </c>
      <c r="E4" s="100">
        <v>0.16793893129770995</v>
      </c>
      <c r="F4" s="101"/>
      <c r="G4" s="95"/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  <row r="7" spans="2:7" x14ac:dyDescent="0.35">
      <c r="C7" s="110">
        <f>(C4-C3)/C3</f>
        <v>-9.2084006462035448E-2</v>
      </c>
      <c r="D7" s="110">
        <f t="shared" ref="D7:E7" si="0">(D4-D3)/D3</f>
        <v>-0.22727272727272721</v>
      </c>
      <c r="E7" s="110">
        <f t="shared" si="0"/>
        <v>-0.1538461538461538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ECD8-21BD-4AB3-8F21-A790073AAE23}">
  <dimension ref="C2:H5"/>
  <sheetViews>
    <sheetView workbookViewId="0">
      <selection activeCell="M25" sqref="M25"/>
    </sheetView>
  </sheetViews>
  <sheetFormatPr defaultRowHeight="14.5" x14ac:dyDescent="0.35"/>
  <sheetData>
    <row r="2" spans="3:8" x14ac:dyDescent="0.35">
      <c r="D2" s="97" t="s">
        <v>234</v>
      </c>
      <c r="E2" s="102" t="s">
        <v>235</v>
      </c>
      <c r="F2" s="103" t="s">
        <v>236</v>
      </c>
      <c r="G2" s="104" t="s">
        <v>237</v>
      </c>
      <c r="H2" s="105" t="s">
        <v>302</v>
      </c>
    </row>
    <row r="3" spans="3:8" x14ac:dyDescent="0.35">
      <c r="C3" s="97" t="s">
        <v>192</v>
      </c>
      <c r="D3" s="98">
        <v>0.6166166166166166</v>
      </c>
      <c r="E3" s="99">
        <v>0.42771804062126639</v>
      </c>
      <c r="F3" s="100">
        <v>0.59541984732824427</v>
      </c>
      <c r="G3" s="101">
        <v>0.8</v>
      </c>
      <c r="H3" s="95">
        <v>0.74401951633795638</v>
      </c>
    </row>
    <row r="4" spans="3:8" x14ac:dyDescent="0.35">
      <c r="C4" s="97" t="s">
        <v>153</v>
      </c>
      <c r="D4" s="98">
        <v>0.45145145145145144</v>
      </c>
      <c r="E4" s="99">
        <v>0.33213859020310632</v>
      </c>
      <c r="F4" s="100">
        <v>0.30534351145038169</v>
      </c>
      <c r="G4" s="101">
        <v>0.33333333333333326</v>
      </c>
      <c r="H4" s="95">
        <v>0.25181289984248567</v>
      </c>
    </row>
    <row r="5" spans="3:8" x14ac:dyDescent="0.35">
      <c r="C5" s="97" t="s">
        <v>194</v>
      </c>
      <c r="D5" s="98">
        <v>0.67467467467467468</v>
      </c>
      <c r="E5" s="99">
        <v>0.50657108721624844</v>
      </c>
      <c r="F5" s="100">
        <v>0.4580152671755725</v>
      </c>
      <c r="G5" s="101">
        <v>0.46666666666666656</v>
      </c>
      <c r="H5" s="95">
        <v>0.55118830742605207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0CB3-D026-4809-86A4-DC6A7B712C5A}">
  <dimension ref="C3:H6"/>
  <sheetViews>
    <sheetView zoomScaleNormal="100" workbookViewId="0">
      <selection activeCell="C6" sqref="C6"/>
    </sheetView>
  </sheetViews>
  <sheetFormatPr defaultRowHeight="14.5" x14ac:dyDescent="0.35"/>
  <sheetData>
    <row r="3" spans="3:8" x14ac:dyDescent="0.35">
      <c r="D3" s="97" t="s">
        <v>234</v>
      </c>
      <c r="E3" s="102" t="s">
        <v>235</v>
      </c>
      <c r="F3" s="103" t="s">
        <v>236</v>
      </c>
      <c r="G3" s="104" t="s">
        <v>237</v>
      </c>
      <c r="H3" s="105" t="s">
        <v>302</v>
      </c>
    </row>
    <row r="4" spans="3:8" x14ac:dyDescent="0.35">
      <c r="C4" s="97" t="s">
        <v>192</v>
      </c>
      <c r="D4" s="98">
        <v>0.85085085085085077</v>
      </c>
      <c r="E4" s="99">
        <v>0.49462365591397844</v>
      </c>
      <c r="F4" s="100">
        <v>0.68702290076335881</v>
      </c>
      <c r="G4" s="101">
        <v>0.86666666666666647</v>
      </c>
      <c r="H4" s="95">
        <v>1.0467463277116069</v>
      </c>
    </row>
    <row r="5" spans="3:8" x14ac:dyDescent="0.35">
      <c r="C5" s="97" t="s">
        <v>154</v>
      </c>
      <c r="D5" s="98">
        <v>0.76876876876876865</v>
      </c>
      <c r="E5" s="99">
        <v>0.46833930704898447</v>
      </c>
      <c r="F5" s="112">
        <v>0.77099236641221369</v>
      </c>
      <c r="G5" s="113">
        <v>0.86666666666666647</v>
      </c>
      <c r="H5" s="95">
        <v>1.0277951567809018</v>
      </c>
    </row>
    <row r="6" spans="3:8" x14ac:dyDescent="0.35">
      <c r="C6" s="97" t="s">
        <v>194</v>
      </c>
      <c r="D6" s="98">
        <v>0.67467467467467468</v>
      </c>
      <c r="E6" s="99">
        <v>0.50657108721624844</v>
      </c>
      <c r="F6" s="112">
        <v>0.4580152671755725</v>
      </c>
      <c r="G6" s="113">
        <v>0.46666666666666656</v>
      </c>
      <c r="H6" s="95">
        <v>0.55118830742605207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03F4-CC14-47D0-AD71-C079BE9F6FB6}">
  <dimension ref="B1:G4"/>
  <sheetViews>
    <sheetView workbookViewId="0">
      <selection activeCell="N21" sqref="N21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0.99199199199199184</v>
      </c>
      <c r="D2" s="99">
        <v>0.64874551971326155</v>
      </c>
      <c r="E2" s="100">
        <v>0.58778625954198471</v>
      </c>
      <c r="F2" s="101">
        <v>0.6</v>
      </c>
      <c r="G2" s="95">
        <v>0.98637050687175154</v>
      </c>
    </row>
    <row r="3" spans="2:7" x14ac:dyDescent="0.35">
      <c r="B3" s="97" t="s">
        <v>163</v>
      </c>
      <c r="C3" s="98">
        <v>0.93093093093093093</v>
      </c>
      <c r="D3" s="99">
        <v>0.62007168458781359</v>
      </c>
      <c r="E3" s="100">
        <v>0.66412213740458015</v>
      </c>
      <c r="F3" s="101">
        <v>0.73333333333333328</v>
      </c>
      <c r="G3" s="95">
        <v>1.0793764132679013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E653-6223-4AEB-90B2-17B59BFBFA46}">
  <dimension ref="B1:G4"/>
  <sheetViews>
    <sheetView workbookViewId="0">
      <selection activeCell="H20" sqref="H20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0.44744744744744747</v>
      </c>
      <c r="D2" s="99">
        <v>0.44324970131421743</v>
      </c>
      <c r="E2" s="100">
        <v>0.36641221374045801</v>
      </c>
      <c r="F2" s="101">
        <v>0.33333333333333326</v>
      </c>
      <c r="G2" s="95">
        <v>0.31601480273126553</v>
      </c>
    </row>
    <row r="3" spans="2:7" x14ac:dyDescent="0.35">
      <c r="B3" s="97" t="s">
        <v>156</v>
      </c>
      <c r="C3" s="98">
        <v>0.4094094094094094</v>
      </c>
      <c r="D3" s="99">
        <v>0.34408602150537632</v>
      </c>
      <c r="E3" s="100">
        <v>0.23664122137404581</v>
      </c>
      <c r="F3" s="101">
        <v>0.13333333333333328</v>
      </c>
      <c r="G3" s="95">
        <v>0.15421853767088928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BADD-9528-4133-ACF5-F282AFB019F3}">
  <dimension ref="C2:H7"/>
  <sheetViews>
    <sheetView topLeftCell="A4" workbookViewId="0">
      <selection activeCell="M26" sqref="M26"/>
    </sheetView>
  </sheetViews>
  <sheetFormatPr defaultRowHeight="14.5" x14ac:dyDescent="0.35"/>
  <sheetData>
    <row r="2" spans="3:8" x14ac:dyDescent="0.35">
      <c r="D2" s="97" t="s">
        <v>234</v>
      </c>
      <c r="E2" s="102" t="s">
        <v>235</v>
      </c>
      <c r="F2" s="103" t="s">
        <v>236</v>
      </c>
      <c r="G2" s="104" t="s">
        <v>237</v>
      </c>
      <c r="H2" s="105" t="s">
        <v>302</v>
      </c>
    </row>
    <row r="3" spans="3:8" x14ac:dyDescent="0.35">
      <c r="C3" s="97" t="s">
        <v>192</v>
      </c>
      <c r="D3" s="98">
        <v>0.75075075075075071</v>
      </c>
      <c r="E3" s="99">
        <v>0.55316606929510148</v>
      </c>
      <c r="F3" s="100">
        <v>0.60305343511450382</v>
      </c>
      <c r="G3" s="101">
        <v>0.33333333333333326</v>
      </c>
      <c r="H3" s="95">
        <v>0.60007330102271128</v>
      </c>
    </row>
    <row r="4" spans="3:8" x14ac:dyDescent="0.35">
      <c r="C4" s="97" t="s">
        <v>157</v>
      </c>
      <c r="D4" s="98">
        <v>0.75675675675675669</v>
      </c>
      <c r="E4" s="99">
        <v>0.50896057347670254</v>
      </c>
      <c r="F4" s="100">
        <v>0.4580152671755725</v>
      </c>
      <c r="G4" s="101">
        <v>0.13333333333333328</v>
      </c>
      <c r="H4" s="95">
        <v>0.39012033456751505</v>
      </c>
    </row>
    <row r="5" spans="3:8" x14ac:dyDescent="0.35">
      <c r="C5" s="97" t="s">
        <v>194</v>
      </c>
      <c r="D5" s="98">
        <v>0.67467467467467468</v>
      </c>
      <c r="E5" s="99">
        <v>0.50657108721624844</v>
      </c>
      <c r="F5" s="100">
        <v>0.4580152671755725</v>
      </c>
      <c r="G5" s="101">
        <v>0.46666666666666656</v>
      </c>
      <c r="H5" s="95">
        <v>0.55118830742605207</v>
      </c>
    </row>
    <row r="7" spans="3:8" x14ac:dyDescent="0.35">
      <c r="D7" s="110">
        <f>(D4-D3)/D3</f>
        <v>7.9999999999999672E-3</v>
      </c>
      <c r="E7" s="110">
        <f t="shared" ref="E7:G7" si="0">(E4-E3)/E3</f>
        <v>-7.9913606911446916E-2</v>
      </c>
      <c r="F7" s="110">
        <f t="shared" si="0"/>
        <v>-0.24050632911392408</v>
      </c>
      <c r="G7" s="110">
        <f t="shared" si="0"/>
        <v>-0.60000000000000009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4730D-2617-4198-86FB-89AEAB6FFABD}">
  <dimension ref="C1:I6"/>
  <sheetViews>
    <sheetView topLeftCell="A4" workbookViewId="0">
      <selection activeCell="R26" sqref="R26"/>
    </sheetView>
  </sheetViews>
  <sheetFormatPr defaultRowHeight="14.5" x14ac:dyDescent="0.35"/>
  <sheetData>
    <row r="1" spans="3:9" x14ac:dyDescent="0.35">
      <c r="D1" s="97" t="s">
        <v>234</v>
      </c>
      <c r="E1" s="102" t="s">
        <v>235</v>
      </c>
      <c r="F1" s="103" t="s">
        <v>236</v>
      </c>
      <c r="G1" s="104" t="s">
        <v>237</v>
      </c>
      <c r="H1" s="105" t="s">
        <v>302</v>
      </c>
    </row>
    <row r="2" spans="3:9" x14ac:dyDescent="0.35">
      <c r="C2" s="97" t="s">
        <v>192</v>
      </c>
      <c r="D2" s="98">
        <v>0.26726726726726724</v>
      </c>
      <c r="E2" s="99">
        <v>0.25448028673835127</v>
      </c>
      <c r="F2" s="100">
        <v>0.33587786259541991</v>
      </c>
      <c r="G2" s="101">
        <v>0.2</v>
      </c>
      <c r="H2" s="95">
        <v>0.13705878578241709</v>
      </c>
      <c r="I2">
        <f>0.62-0.14</f>
        <v>0.48</v>
      </c>
    </row>
    <row r="3" spans="3:9" x14ac:dyDescent="0.35">
      <c r="C3" s="97" t="s">
        <v>158</v>
      </c>
      <c r="D3" s="98">
        <v>0.17517517517517517</v>
      </c>
      <c r="E3" s="99">
        <v>0.20788530465949817</v>
      </c>
      <c r="F3" s="100">
        <v>0.25190839694656486</v>
      </c>
      <c r="G3" s="101">
        <v>6.6666666666666638E-2</v>
      </c>
      <c r="H3" s="95">
        <v>5.8628318323522007E-2</v>
      </c>
      <c r="I3">
        <v>0.49</v>
      </c>
    </row>
    <row r="4" spans="3:9" x14ac:dyDescent="0.35">
      <c r="C4" s="97" t="s">
        <v>194</v>
      </c>
      <c r="D4" s="98">
        <v>0.67467467467467468</v>
      </c>
      <c r="E4" s="99">
        <v>0.50657108721624844</v>
      </c>
      <c r="F4" s="100">
        <v>0.4580152671755725</v>
      </c>
      <c r="G4" s="101">
        <v>0.46666666666666656</v>
      </c>
      <c r="H4" s="95">
        <v>0.55118830742605207</v>
      </c>
    </row>
    <row r="6" spans="3:9" x14ac:dyDescent="0.35">
      <c r="D6" s="110">
        <f>(D3-D2)/D2</f>
        <v>-0.34456928838951306</v>
      </c>
      <c r="E6" s="110">
        <f t="shared" ref="E6:G6" si="0">(E3-E2)/E2</f>
        <v>-0.18309859154929597</v>
      </c>
      <c r="F6" s="110">
        <f t="shared" si="0"/>
        <v>-0.25000000000000022</v>
      </c>
      <c r="G6" s="110">
        <f t="shared" si="0"/>
        <v>-0.66666666666666674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C5C5-3D4A-44F5-9745-793ABA814FF4}">
  <dimension ref="B2:G5"/>
  <sheetViews>
    <sheetView workbookViewId="0">
      <selection activeCell="H23" sqref="H23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/>
      <c r="D3" s="99"/>
      <c r="E3" s="100"/>
      <c r="F3" s="101"/>
    </row>
    <row r="4" spans="2:7" x14ac:dyDescent="0.35">
      <c r="B4" s="97" t="s">
        <v>166</v>
      </c>
      <c r="C4" s="98">
        <v>0.4924924924924925</v>
      </c>
      <c r="D4" s="99">
        <v>0.29629629629629628</v>
      </c>
      <c r="E4" s="100">
        <v>0.19083969465648856</v>
      </c>
      <c r="F4" s="101">
        <v>0.13333333333333333</v>
      </c>
      <c r="G4" s="95">
        <v>0.14678987723941075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8472-EF7D-46E6-A3D7-0F90CA135369}">
  <dimension ref="B2:G5"/>
  <sheetViews>
    <sheetView workbookViewId="0">
      <selection activeCell="L24" sqref="L24"/>
    </sheetView>
  </sheetViews>
  <sheetFormatPr defaultRowHeight="14.5" x14ac:dyDescent="0.35"/>
  <sheetData>
    <row r="2" spans="2:7" x14ac:dyDescent="0.35">
      <c r="C2" s="97" t="s">
        <v>234</v>
      </c>
      <c r="D2" s="102" t="s">
        <v>235</v>
      </c>
      <c r="E2" s="103" t="s">
        <v>236</v>
      </c>
      <c r="F2" s="104" t="s">
        <v>237</v>
      </c>
      <c r="G2" s="105" t="s">
        <v>302</v>
      </c>
    </row>
    <row r="3" spans="2:7" x14ac:dyDescent="0.35">
      <c r="B3" s="97" t="s">
        <v>192</v>
      </c>
      <c r="C3" s="98">
        <v>0.9319319319319318</v>
      </c>
      <c r="D3" s="99">
        <v>0.62365591397849462</v>
      </c>
      <c r="E3" s="100">
        <v>0.53435114503816794</v>
      </c>
      <c r="F3" s="101">
        <v>0.53333333333333333</v>
      </c>
      <c r="G3" s="95">
        <v>0.84823687678485338</v>
      </c>
    </row>
    <row r="4" spans="2:7" x14ac:dyDescent="0.35">
      <c r="B4" s="97" t="s">
        <v>162</v>
      </c>
      <c r="C4" s="98">
        <v>0.91591591591591581</v>
      </c>
      <c r="D4" s="99">
        <v>0.60334528076463556</v>
      </c>
      <c r="E4" s="100">
        <v>0.47328244274809161</v>
      </c>
      <c r="F4" s="101">
        <v>0.39999999999999991</v>
      </c>
      <c r="G4" s="95">
        <v>0.69692280860575473</v>
      </c>
    </row>
    <row r="5" spans="2:7" x14ac:dyDescent="0.35">
      <c r="B5" s="97" t="s">
        <v>194</v>
      </c>
      <c r="C5" s="98">
        <v>0.67467467467467468</v>
      </c>
      <c r="D5" s="99">
        <v>0.50657108721624844</v>
      </c>
      <c r="E5" s="100">
        <v>0.4580152671755725</v>
      </c>
      <c r="F5" s="101">
        <v>0.46666666666666656</v>
      </c>
      <c r="G5" s="95">
        <v>0.55118830742605207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942F-3089-4DED-B2A0-58FD40433B41}">
  <dimension ref="B1:G4"/>
  <sheetViews>
    <sheetView workbookViewId="0">
      <selection activeCell="N20" sqref="N20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0.84184184184184174</v>
      </c>
      <c r="D2" s="99">
        <v>0.69653524492234165</v>
      </c>
      <c r="E2" s="100">
        <v>0.6412213740458016</v>
      </c>
      <c r="F2" s="101">
        <v>0.46666666666666656</v>
      </c>
      <c r="G2" s="95">
        <v>0.86255098386392437</v>
      </c>
    </row>
    <row r="3" spans="2:7" x14ac:dyDescent="0.35">
      <c r="B3" s="97" t="s">
        <v>159</v>
      </c>
      <c r="C3" s="98">
        <v>0.78478478478478475</v>
      </c>
      <c r="D3" s="99">
        <v>0.56391875746714459</v>
      </c>
      <c r="E3" s="100">
        <v>0.48091603053435117</v>
      </c>
      <c r="F3" s="101">
        <v>0.39999999999999986</v>
      </c>
      <c r="G3" s="95">
        <v>0.61001637861378666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7A27-F0F5-4B0E-97E1-2919BD9D392E}">
  <dimension ref="B1:G5"/>
  <sheetViews>
    <sheetView workbookViewId="0">
      <selection activeCell="N22" sqref="N22"/>
    </sheetView>
  </sheetViews>
  <sheetFormatPr defaultRowHeight="14.5" x14ac:dyDescent="0.35"/>
  <sheetData>
    <row r="1" spans="2:7" x14ac:dyDescent="0.35">
      <c r="C1" s="97" t="s">
        <v>234</v>
      </c>
      <c r="D1" s="102" t="s">
        <v>235</v>
      </c>
      <c r="E1" s="103" t="s">
        <v>236</v>
      </c>
      <c r="F1" s="104" t="s">
        <v>237</v>
      </c>
      <c r="G1" s="105" t="s">
        <v>302</v>
      </c>
    </row>
    <row r="2" spans="2:7" x14ac:dyDescent="0.35">
      <c r="B2" s="97" t="s">
        <v>192</v>
      </c>
      <c r="C2" s="98">
        <v>0.70070070070070067</v>
      </c>
      <c r="D2" s="99">
        <v>0.67861409796893657</v>
      </c>
      <c r="E2" s="100">
        <v>0.49618320610687022</v>
      </c>
      <c r="F2" s="101">
        <v>0.46666666666666662</v>
      </c>
      <c r="G2" s="95">
        <v>0.68538405798431135</v>
      </c>
    </row>
    <row r="3" spans="2:7" x14ac:dyDescent="0.35">
      <c r="B3" s="97" t="s">
        <v>160</v>
      </c>
      <c r="C3" s="98">
        <v>0.58958958958958951</v>
      </c>
      <c r="D3" s="99">
        <v>0.58183990442054956</v>
      </c>
      <c r="E3" s="100">
        <v>0.40458015267175573</v>
      </c>
      <c r="F3" s="101">
        <v>0.4</v>
      </c>
      <c r="G3" s="95">
        <v>0.48805776235984077</v>
      </c>
    </row>
    <row r="4" spans="2:7" x14ac:dyDescent="0.35">
      <c r="B4" s="97" t="s">
        <v>194</v>
      </c>
      <c r="C4" s="98">
        <v>0.67467467467467468</v>
      </c>
      <c r="D4" s="99">
        <v>0.50657108721624844</v>
      </c>
      <c r="E4" s="100">
        <v>0.4580152671755725</v>
      </c>
      <c r="F4" s="101">
        <v>0.46666666666666656</v>
      </c>
      <c r="G4" s="95">
        <v>0.55118830742605207</v>
      </c>
    </row>
    <row r="5" spans="2:7" x14ac:dyDescent="0.35">
      <c r="C5" s="110">
        <f>(C3-C2)/C2</f>
        <v>-0.15857142857142864</v>
      </c>
      <c r="D5" s="110">
        <f t="shared" ref="D5:F5" si="0">(D3-D2)/D2</f>
        <v>-0.14260563380281679</v>
      </c>
      <c r="E5" s="110">
        <f t="shared" si="0"/>
        <v>-0.1846153846153846</v>
      </c>
      <c r="F5" s="110">
        <f t="shared" si="0"/>
        <v>-0.14285714285714271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a7a484-32d8-4aa4-b8a7-eaa05db6ea27">
      <Terms xmlns="http://schemas.microsoft.com/office/infopath/2007/PartnerControls"/>
    </lcf76f155ced4ddcb4097134ff3c332f>
    <TaxCatchAll xmlns="91307e23-d754-4bd0-b2b4-84430ba90b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03BB6D9387E04D9F08F5120C121754" ma:contentTypeVersion="18" ma:contentTypeDescription="Create a new document." ma:contentTypeScope="" ma:versionID="9f5ea93ea77a909913f49967a13ffa0c">
  <xsd:schema xmlns:xsd="http://www.w3.org/2001/XMLSchema" xmlns:xs="http://www.w3.org/2001/XMLSchema" xmlns:p="http://schemas.microsoft.com/office/2006/metadata/properties" xmlns:ns2="2fa7a484-32d8-4aa4-b8a7-eaa05db6ea27" xmlns:ns3="91307e23-d754-4bd0-b2b4-84430ba90baf" targetNamespace="http://schemas.microsoft.com/office/2006/metadata/properties" ma:root="true" ma:fieldsID="86cd32ede341a5e5c27e02a3c39cce91" ns2:_="" ns3:_="">
    <xsd:import namespace="2fa7a484-32d8-4aa4-b8a7-eaa05db6ea27"/>
    <xsd:import namespace="91307e23-d754-4bd0-b2b4-84430ba90b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a484-32d8-4aa4-b8a7-eaa05db6e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0525720-0550-40d9-a5c6-5cbbc6845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7e23-d754-4bd0-b2b4-84430ba90ba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d72a51-808a-437d-a48d-9637cb1bca5f}" ma:internalName="TaxCatchAll" ma:showField="CatchAllData" ma:web="91307e23-d754-4bd0-b2b4-84430ba90b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0525720-0550-40d9-a5c6-5cbbc684595a" ContentTypeId="0x0101" PreviousValue="false"/>
</file>

<file path=customXml/itemProps1.xml><?xml version="1.0" encoding="utf-8"?>
<ds:datastoreItem xmlns:ds="http://schemas.openxmlformats.org/officeDocument/2006/customXml" ds:itemID="{D304EC78-9767-4B35-BBEA-ADE5E31DE4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79424-E1C8-4019-A695-54327FEF48B1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91307e23-d754-4bd0-b2b4-84430ba90baf"/>
    <ds:schemaRef ds:uri="http://schemas.microsoft.com/office/infopath/2007/PartnerControls"/>
    <ds:schemaRef ds:uri="2fa7a484-32d8-4aa4-b8a7-eaa05db6ea2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281C0A-A663-4873-909E-38731FBF9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a7a484-32d8-4aa4-b8a7-eaa05db6ea27"/>
    <ds:schemaRef ds:uri="91307e23-d754-4bd0-b2b4-84430ba90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472D14-D810-4AE1-9D97-CBAB20AF30CA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2a6e589b-f770-4cfd-a0d8-05d4414f8c9c}" enabled="1" method="Standard" siteId="{45c6777d-e213-4b45-85ae-ebd6288b17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1</vt:i4>
      </vt:variant>
    </vt:vector>
  </HeadingPairs>
  <TitlesOfParts>
    <vt:vector size="56" baseType="lpstr">
      <vt:lpstr>README</vt:lpstr>
      <vt:lpstr>TABLE OF CONTENTS</vt:lpstr>
      <vt:lpstr>Table 1</vt:lpstr>
      <vt:lpstr>Table 2</vt:lpstr>
      <vt:lpstr>Table 3</vt:lpstr>
      <vt:lpstr>Table 4</vt:lpstr>
      <vt:lpstr>Figure 1</vt:lpstr>
      <vt:lpstr>Table 5</vt:lpstr>
      <vt:lpstr>Figure 2</vt:lpstr>
      <vt:lpstr>Figure 3</vt:lpstr>
      <vt:lpstr>Table 6</vt:lpstr>
      <vt:lpstr>Figure 4</vt:lpstr>
      <vt:lpstr>Table 7</vt:lpstr>
      <vt:lpstr>Figure 5</vt:lpstr>
      <vt:lpstr>Table 8</vt:lpstr>
      <vt:lpstr>Figure 6</vt:lpstr>
      <vt:lpstr>Figure 7</vt:lpstr>
      <vt:lpstr>Figure 8</vt:lpstr>
      <vt:lpstr>Table 9</vt:lpstr>
      <vt:lpstr>Table 10</vt:lpstr>
      <vt:lpstr>Table 11</vt:lpstr>
      <vt:lpstr>Table 12</vt:lpstr>
      <vt:lpstr>Figure 9</vt:lpstr>
      <vt:lpstr>Table 13</vt:lpstr>
      <vt:lpstr>figure10</vt:lpstr>
      <vt:lpstr>figure11</vt:lpstr>
      <vt:lpstr>figure12</vt:lpstr>
      <vt:lpstr>figure13</vt:lpstr>
      <vt:lpstr>figure14</vt:lpstr>
      <vt:lpstr>figure15</vt:lpstr>
      <vt:lpstr>figure16</vt:lpstr>
      <vt:lpstr>figure17</vt:lpstr>
      <vt:lpstr>figure18</vt:lpstr>
      <vt:lpstr>figure19</vt:lpstr>
      <vt:lpstr>figure20</vt:lpstr>
      <vt:lpstr>figure21</vt:lpstr>
      <vt:lpstr>figure22</vt:lpstr>
      <vt:lpstr>figure23</vt:lpstr>
      <vt:lpstr>figure24</vt:lpstr>
      <vt:lpstr>figure25</vt:lpstr>
      <vt:lpstr>figure26</vt:lpstr>
      <vt:lpstr>figure27</vt:lpstr>
      <vt:lpstr>figure28</vt:lpstr>
      <vt:lpstr>figure29</vt:lpstr>
      <vt:lpstr>figure30</vt:lpstr>
      <vt:lpstr>figure31</vt:lpstr>
      <vt:lpstr>figure32</vt:lpstr>
      <vt:lpstr>figure33</vt:lpstr>
      <vt:lpstr>figure34</vt:lpstr>
      <vt:lpstr>figure35</vt:lpstr>
      <vt:lpstr>figure36</vt:lpstr>
      <vt:lpstr>figure37</vt:lpstr>
      <vt:lpstr>figure38</vt:lpstr>
      <vt:lpstr>figure39</vt:lpstr>
      <vt:lpstr>figure40</vt:lpstr>
      <vt:lpstr>'Table 2'!_Hlk192673587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Continuing vocational training in enterprises in EU: trends, inequalities and COVID-19 impact (2015-2020)</dc:title>
  <dc:subject/>
  <dc:creator>SEKMOKAS, Mantas;Marco.Serafini@cedefop.europa.eu</dc:creator>
  <cp:keywords>Cedefop</cp:keywords>
  <dc:description/>
  <cp:lastModifiedBy>FERNANDEZ del PINO TORRES, Maria Belen</cp:lastModifiedBy>
  <cp:revision/>
  <dcterms:created xsi:type="dcterms:W3CDTF">2025-08-05T12:39:08Z</dcterms:created>
  <dcterms:modified xsi:type="dcterms:W3CDTF">2026-04-17T09:22:04Z</dcterms:modified>
  <cp:category>copyright Cedefop 2026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0x010100FC03BB6D9387E04D9F08F5120C121754</vt:lpwstr>
  </property>
  <property fmtid="{D5CDD505-2E9C-101B-9397-08002B2CF9AE}" pid="3" name="MediaServiceImageTags">
    <vt:lpwstr/>
  </property>
</Properties>
</file>